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22_0.bin" ContentType="application/vnd.openxmlformats-officedocument.oleObject"/>
  <Override PartName="/xl/embeddings/oleObject_22_1.bin" ContentType="application/vnd.openxmlformats-officedocument.oleObject"/>
  <Override PartName="/xl/embeddings/oleObject_22_2.bin" ContentType="application/vnd.openxmlformats-officedocument.oleObject"/>
  <Override PartName="/xl/embeddings/oleObject_2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720" windowHeight="6030" tabRatio="870" firstSheet="12" activeTab="12"/>
  </bookViews>
  <sheets>
    <sheet name="Pont_3_R" sheetId="1" r:id="rId1"/>
    <sheet name="Pont_2_R" sheetId="2" r:id="rId2"/>
    <sheet name="MENU" sheetId="3" r:id="rId3"/>
    <sheet name="Self à étages" sheetId="4" r:id="rId4"/>
    <sheet name="Self_1_couche" sheetId="5" r:id="rId5"/>
    <sheet name="Self_F_panier" sheetId="6" r:id="rId6"/>
    <sheet name="Self à air" sheetId="7" r:id="rId7"/>
    <sheet name="F de réson." sheetId="8" r:id="rId8"/>
    <sheet name="Conversion" sheetId="9" r:id="rId9"/>
    <sheet name="TR_de_Modulation" sheetId="10" r:id="rId10"/>
    <sheet name="Impédance" sheetId="11" r:id="rId11"/>
    <sheet name="Onde Radio" sheetId="12" r:id="rId12"/>
    <sheet name="Frequence" sheetId="13" r:id="rId13"/>
    <sheet name="Transfo" sheetId="14" r:id="rId14"/>
    <sheet name="Selfs" sheetId="15" r:id="rId15"/>
    <sheet name="Led" sheetId="16" r:id="rId16"/>
    <sheet name="Charge condo" sheetId="17" r:id="rId17"/>
    <sheet name="Transformateur" sheetId="18" r:id="rId18"/>
    <sheet name="loi d'ohm" sheetId="19" r:id="rId19"/>
    <sheet name="AOP1" sheetId="20" r:id="rId20"/>
    <sheet name="AOP2" sheetId="21" r:id="rId21"/>
    <sheet name="AOP3" sheetId="22" r:id="rId22"/>
    <sheet name="Pont_de_Wheatstone" sheetId="23" r:id="rId23"/>
  </sheets>
  <definedNames/>
  <calcPr fullCalcOnLoad="1"/>
</workbook>
</file>

<file path=xl/comments11.xml><?xml version="1.0" encoding="utf-8"?>
<comments xmlns="http://schemas.openxmlformats.org/spreadsheetml/2006/main">
  <authors>
    <author>argocd</author>
    <author>LSD Ghost</author>
  </authors>
  <commentList>
    <comment ref="A1" authorId="0">
      <text>
        <r>
          <rPr>
            <sz val="8"/>
            <rFont val="Tahoma"/>
            <family val="2"/>
          </rPr>
          <t>Entrez la fréquence en Hertz.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sz val="8"/>
            <rFont val="Tahoma"/>
            <family val="2"/>
          </rPr>
          <t>Entrez la fréquence en Hertz.</t>
        </r>
        <r>
          <rPr>
            <sz val="8"/>
            <rFont val="Tahoma"/>
            <family val="0"/>
          </rPr>
          <t xml:space="preserve">
</t>
        </r>
      </text>
    </comment>
    <comment ref="D11" authorId="1">
      <text>
        <r>
          <rPr>
            <sz val="8"/>
            <rFont val="Tahoma"/>
            <family val="2"/>
          </rPr>
          <t>Entrez la capacité en Farad.</t>
        </r>
        <r>
          <rPr>
            <sz val="8"/>
            <rFont val="Tahoma"/>
            <family val="0"/>
          </rPr>
          <t xml:space="preserve">
</t>
        </r>
      </text>
    </comment>
    <comment ref="F15" authorId="1">
      <text>
        <r>
          <rPr>
            <sz val="8"/>
            <rFont val="Tahoma"/>
            <family val="2"/>
          </rPr>
          <t>Entrez l' impédance en Ohm.</t>
        </r>
        <r>
          <rPr>
            <sz val="8"/>
            <rFont val="Tahoma"/>
            <family val="0"/>
          </rPr>
          <t xml:space="preserve">
</t>
        </r>
      </text>
    </comment>
    <comment ref="F11" authorId="1">
      <text>
        <r>
          <rPr>
            <sz val="8"/>
            <rFont val="Tahoma"/>
            <family val="2"/>
          </rPr>
          <t>Résultat obtenu en Ohm.</t>
        </r>
        <r>
          <rPr>
            <sz val="8"/>
            <rFont val="Tahoma"/>
            <family val="0"/>
          </rPr>
          <t xml:space="preserve">
</t>
        </r>
      </text>
    </comment>
    <comment ref="D15" authorId="1">
      <text>
        <r>
          <rPr>
            <sz val="8"/>
            <rFont val="Tahoma"/>
            <family val="2"/>
          </rPr>
          <t>Résultat obtenu en Farad.</t>
        </r>
        <r>
          <rPr>
            <sz val="8"/>
            <rFont val="Tahoma"/>
            <family val="0"/>
          </rPr>
          <t xml:space="preserve">
</t>
        </r>
      </text>
    </comment>
    <comment ref="D16" authorId="1">
      <text>
        <r>
          <rPr>
            <sz val="8"/>
            <rFont val="Tahoma"/>
            <family val="2"/>
          </rPr>
          <t>Résultat obtenu en µF.</t>
        </r>
        <r>
          <rPr>
            <sz val="8"/>
            <rFont val="Tahoma"/>
            <family val="0"/>
          </rPr>
          <t xml:space="preserve">
</t>
        </r>
      </text>
    </comment>
    <comment ref="D17" authorId="1">
      <text>
        <r>
          <rPr>
            <sz val="8"/>
            <rFont val="Tahoma"/>
            <family val="2"/>
          </rPr>
          <t>Résultat obtenu en nF.</t>
        </r>
        <r>
          <rPr>
            <sz val="8"/>
            <rFont val="Tahoma"/>
            <family val="0"/>
          </rPr>
          <t xml:space="preserve">
</t>
        </r>
      </text>
    </comment>
    <comment ref="D18" authorId="1">
      <text>
        <r>
          <rPr>
            <sz val="8"/>
            <rFont val="Tahoma"/>
            <family val="2"/>
          </rPr>
          <t>Résultat obtenu en PF.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argocd</author>
    <author>LSD Ghost</author>
  </authors>
  <commentList>
    <comment ref="A1" authorId="0">
      <text>
        <r>
          <rPr>
            <b/>
            <sz val="8"/>
            <rFont val="Tahoma"/>
            <family val="0"/>
          </rPr>
          <t>Résultat obtenu en mètre.</t>
        </r>
        <r>
          <rPr>
            <sz val="8"/>
            <rFont val="Tahoma"/>
            <family val="0"/>
          </rPr>
          <t xml:space="preserve">
</t>
        </r>
      </text>
    </comment>
    <comment ref="G11" authorId="1">
      <text>
        <r>
          <rPr>
            <b/>
            <sz val="8"/>
            <rFont val="Tahoma"/>
            <family val="0"/>
          </rPr>
          <t>Résultat obtenu en Mégahertz.</t>
        </r>
        <r>
          <rPr>
            <sz val="8"/>
            <rFont val="Tahoma"/>
            <family val="0"/>
          </rPr>
          <t xml:space="preserve">
</t>
        </r>
      </text>
    </comment>
    <comment ref="G13" authorId="1">
      <text>
        <r>
          <rPr>
            <b/>
            <sz val="8"/>
            <rFont val="Tahoma"/>
            <family val="0"/>
          </rPr>
          <t>Résultat obtenu en Kilohertz.</t>
        </r>
        <r>
          <rPr>
            <sz val="8"/>
            <rFont val="Tahoma"/>
            <family val="0"/>
          </rPr>
          <t xml:space="preserve">
</t>
        </r>
      </text>
    </comment>
    <comment ref="G15" authorId="1">
      <text>
        <r>
          <rPr>
            <b/>
            <sz val="8"/>
            <rFont val="Tahoma"/>
            <family val="0"/>
          </rPr>
          <t>Résultat obtenu en Hertz.</t>
        </r>
        <r>
          <rPr>
            <sz val="8"/>
            <rFont val="Tahoma"/>
            <family val="0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0"/>
          </rPr>
          <t>Entrez la fréquence en Kilohertz.</t>
        </r>
        <r>
          <rPr>
            <sz val="8"/>
            <rFont val="Tahoma"/>
            <family val="0"/>
          </rPr>
          <t xml:space="preserve">
</t>
        </r>
      </text>
    </comment>
    <comment ref="C11" authorId="1">
      <text>
        <r>
          <rPr>
            <b/>
            <sz val="8"/>
            <rFont val="Tahoma"/>
            <family val="0"/>
          </rPr>
          <t>Entrez la longueur d'onde en mètre.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LSD Ghost</author>
  </authors>
  <commentList>
    <comment ref="D7" authorId="0">
      <text>
        <r>
          <rPr>
            <sz val="8"/>
            <rFont val="Tahoma"/>
            <family val="2"/>
          </rPr>
          <t>Entrez la tension en volt d'un enroulement connu avant démontage du transformateur.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>Entrez le nombre de spires de ce même enroulement après démontage du transformateur.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Entrez la tension en volts  de l'enroulement à réaliser.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sz val="8"/>
            <rFont val="Tahoma"/>
            <family val="0"/>
          </rPr>
          <t xml:space="preserve">Nombre de spires à bobineravant le remontage du transformateur.
</t>
        </r>
      </text>
    </comment>
  </commentList>
</comments>
</file>

<file path=xl/comments16.xml><?xml version="1.0" encoding="utf-8"?>
<comments xmlns="http://schemas.openxmlformats.org/spreadsheetml/2006/main">
  <authors>
    <author>LSD Ghost</author>
  </authors>
  <commentList>
    <comment ref="E15" authorId="0">
      <text>
        <r>
          <rPr>
            <sz val="8"/>
            <rFont val="Tahoma"/>
            <family val="2"/>
          </rPr>
          <t>Entrez la tension d'alimentation.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sz val="8"/>
            <rFont val="Tahoma"/>
            <family val="2"/>
          </rPr>
          <t>Résultat obtenu en ohm pour une LED rouge.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sz val="8"/>
            <rFont val="Tahoma"/>
            <family val="2"/>
          </rPr>
          <t>Résultat obtenu en ohm pour une LED verte.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sz val="8"/>
            <rFont val="Tahoma"/>
            <family val="2"/>
          </rPr>
          <t>Résultat obtenu en ohm pour une LED jaune.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LSD Ghost</author>
  </authors>
  <commentList>
    <comment ref="B12" authorId="0">
      <text>
        <r>
          <rPr>
            <sz val="8"/>
            <rFont val="Tahoma"/>
            <family val="2"/>
          </rPr>
          <t>Entrez la valeur de la résistance en Ohm.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2"/>
          </rPr>
          <t>Entrez la valeur du condensateur en Farad.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sz val="8"/>
            <rFont val="Tahoma"/>
            <family val="2"/>
          </rPr>
          <t>Résutat obtenu du temps de charge du condensateur en seconde.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LSD Ghost</author>
  </authors>
  <commentList>
    <comment ref="B9" authorId="0">
      <text>
        <r>
          <rPr>
            <sz val="8"/>
            <rFont val="Tahoma"/>
            <family val="2"/>
          </rPr>
          <t>Entrez le diamètre du mandrin en cm.</t>
        </r>
        <r>
          <rPr>
            <sz val="8"/>
            <rFont val="Tahoma"/>
            <family val="0"/>
          </rPr>
          <t xml:space="preserve">
 </t>
        </r>
      </text>
    </comment>
    <comment ref="B10" authorId="0">
      <text>
        <r>
          <rPr>
            <sz val="8"/>
            <rFont val="Tahoma"/>
            <family val="2"/>
          </rPr>
          <t>Entrez le diamètre du fil en cm.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sz val="8"/>
            <rFont val="Tahoma"/>
            <family val="2"/>
          </rPr>
          <t>Entrez le nombre de spires.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>Résultat obtenu en µH.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sz val="8"/>
            <rFont val="Tahoma"/>
            <family val="2"/>
          </rPr>
          <t>Entrez la largeur de la bobine en cm.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LSD Ghost</author>
  </authors>
  <commentList>
    <comment ref="B9" authorId="0">
      <text>
        <r>
          <rPr>
            <sz val="8"/>
            <rFont val="Tahoma"/>
            <family val="2"/>
          </rPr>
          <t>Entrez le diamètre du mandrin en cm.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sz val="8"/>
            <rFont val="Tahoma"/>
            <family val="2"/>
          </rPr>
          <t>Entrez le diamètre du fil en cm.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sz val="8"/>
            <rFont val="Tahoma"/>
            <family val="2"/>
          </rPr>
          <t>Entrez le nombre de spires.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>Résultat obtenu en µH.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8"/>
            <rFont val="Tahoma"/>
            <family val="2"/>
          </rPr>
          <t>Résultat obtenu en µH.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LSD Ghost</author>
  </authors>
  <commentList>
    <comment ref="B9" authorId="0">
      <text>
        <r>
          <rPr>
            <sz val="8"/>
            <rFont val="Tahoma"/>
            <family val="2"/>
          </rPr>
          <t>Entrez le diamètre du mandrin en cm.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sz val="8"/>
            <rFont val="Tahoma"/>
            <family val="2"/>
          </rPr>
          <t>Entrez le diamètre du fil en cm.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sz val="8"/>
            <rFont val="Tahoma"/>
            <family val="2"/>
          </rPr>
          <t>Entrez le nombre de spires.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>Résultat obtenu en µH.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8"/>
            <rFont val="Tahoma"/>
            <family val="2"/>
          </rPr>
          <t>Résultat obtenu en µH.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LSD Ghost</author>
  </authors>
  <commentList>
    <comment ref="B9" authorId="0">
      <text>
        <r>
          <rPr>
            <sz val="8"/>
            <rFont val="Tahoma"/>
            <family val="2"/>
          </rPr>
          <t>Entrez le diamètre du mandrin en cm.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sz val="8"/>
            <rFont val="Tahoma"/>
            <family val="2"/>
          </rPr>
          <t>Entrezle diamètre du fil en cm.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sz val="8"/>
            <rFont val="Tahoma"/>
            <family val="2"/>
          </rPr>
          <t>Entrez le nombre de spires.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sz val="8"/>
            <rFont val="Tahoma"/>
            <family val="2"/>
          </rPr>
          <t>Entrez la longueur de la bobine.</t>
        </r>
      </text>
    </comment>
    <comment ref="D7" authorId="0">
      <text>
        <r>
          <rPr>
            <sz val="8"/>
            <rFont val="Tahoma"/>
            <family val="2"/>
          </rPr>
          <t>Résultat obtenu en µH.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LSD Ghost</author>
  </authors>
  <commentList>
    <comment ref="B10" authorId="0">
      <text>
        <r>
          <rPr>
            <b/>
            <sz val="8"/>
            <rFont val="Tahoma"/>
            <family val="0"/>
          </rPr>
          <t>Entrez la valeur de la self en Henry.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Entrez la valeur de la capacité en Farad.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Entrez la valeur de la fréquence en Hertz.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Entrez la valeur de la capacité en Farad.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Résultat obtenu 
en Hertz.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Résultat obtenu 
en Khz.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Résultat obtenu 
en Mhz.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Résultat obtenu 
en Henry.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Résultat obtenu 
en mH.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0"/>
          </rPr>
          <t>Résultat obtenu 
en µH.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<sst xmlns="http://schemas.openxmlformats.org/spreadsheetml/2006/main" count="455" uniqueCount="267">
  <si>
    <t>R</t>
  </si>
  <si>
    <t>r</t>
  </si>
  <si>
    <t>n</t>
  </si>
  <si>
    <t>a</t>
  </si>
  <si>
    <t>b</t>
  </si>
  <si>
    <t>c</t>
  </si>
  <si>
    <t>F'</t>
  </si>
  <si>
    <t>F''</t>
  </si>
  <si>
    <t>Rayon extérieur en cm</t>
  </si>
  <si>
    <t>Diamètre de fil en cm</t>
  </si>
  <si>
    <t>Nombre de spires</t>
  </si>
  <si>
    <t>Rayon intérieur</t>
  </si>
  <si>
    <t>Rayon moyen</t>
  </si>
  <si>
    <t>Longueur de la bobine, s'il s'agit d'une bobine 1 tour, b = diamètre du fil</t>
  </si>
  <si>
    <t>Epaisseur du fil s'il s'agit d'une bobine 1 couche c = diamètre du fil</t>
  </si>
  <si>
    <t>d</t>
  </si>
  <si>
    <t>D</t>
  </si>
  <si>
    <t>Diamètre du mandrin, ou support en cm</t>
  </si>
  <si>
    <t>µH</t>
  </si>
  <si>
    <t>Formule spécifique</t>
  </si>
  <si>
    <t>Formule Morgan Brooks et H.M. Turner</t>
  </si>
  <si>
    <t>Tolérence 2 à 5 %</t>
  </si>
  <si>
    <t>Tolérence 10 à 20 %</t>
  </si>
  <si>
    <t>diamètre</t>
  </si>
  <si>
    <t>moyen</t>
  </si>
  <si>
    <t>cm</t>
  </si>
  <si>
    <t>K</t>
  </si>
  <si>
    <t>2 a / b</t>
  </si>
  <si>
    <t>Ep.Bobine</t>
  </si>
  <si>
    <t>Intérieur</t>
  </si>
  <si>
    <t>Diamètre</t>
  </si>
  <si>
    <t>rayon Intérieur</t>
  </si>
  <si>
    <t>moyen ( R )</t>
  </si>
  <si>
    <t>sur formule</t>
  </si>
  <si>
    <t>spécifique</t>
  </si>
  <si>
    <t>en cm</t>
  </si>
  <si>
    <r>
      <t xml:space="preserve">Longueur de la bobine, s'il s'agit d'une bobine 1 tour, b = diamètre du fil ou </t>
    </r>
    <r>
      <rPr>
        <sz val="12"/>
        <rFont val="Arial"/>
        <family val="2"/>
      </rPr>
      <t xml:space="preserve">&gt; </t>
    </r>
    <r>
      <rPr>
        <sz val="10"/>
        <rFont val="Arial"/>
        <family val="0"/>
      </rPr>
      <t>à</t>
    </r>
  </si>
  <si>
    <t>diamètre du fil ( d )</t>
  </si>
  <si>
    <t>VALEUR THEORIQUE</t>
  </si>
  <si>
    <t>a (rayon M )</t>
  </si>
  <si>
    <t>10 b + 12 c + 2 R</t>
  </si>
  <si>
    <t>10 b + 10 c + 1,4 R</t>
  </si>
  <si>
    <t>14 R</t>
  </si>
  <si>
    <t>2 b + 3 c</t>
  </si>
  <si>
    <t>Spires</t>
  </si>
  <si>
    <t>Fréquence</t>
  </si>
  <si>
    <t xml:space="preserve">  Farads</t>
  </si>
  <si>
    <t xml:space="preserve">   Hertz</t>
  </si>
  <si>
    <r>
      <t xml:space="preserve">Fo  </t>
    </r>
    <r>
      <rPr>
        <sz val="10"/>
        <rFont val="Times New Roman"/>
        <family val="0"/>
      </rPr>
      <t xml:space="preserve"> Fréquence  en Hertz</t>
    </r>
  </si>
  <si>
    <r>
      <t>C</t>
    </r>
    <r>
      <rPr>
        <sz val="10"/>
        <rFont val="Times New Roman"/>
        <family val="0"/>
      </rPr>
      <t xml:space="preserve">    Capacité en Farads</t>
    </r>
  </si>
  <si>
    <r>
      <t>L</t>
    </r>
    <r>
      <rPr>
        <sz val="10"/>
        <rFont val="Times New Roman"/>
        <family val="0"/>
      </rPr>
      <t xml:space="preserve">     Self en Henry</t>
    </r>
  </si>
  <si>
    <t>Henry</t>
  </si>
  <si>
    <t>mH</t>
  </si>
  <si>
    <t>nH</t>
  </si>
  <si>
    <t>pH</t>
  </si>
  <si>
    <t>Farads</t>
  </si>
  <si>
    <t>m F</t>
  </si>
  <si>
    <t>µ F</t>
  </si>
  <si>
    <t>n F</t>
  </si>
  <si>
    <t>p F</t>
  </si>
  <si>
    <t>Capacités  &amp;  Selfs</t>
  </si>
  <si>
    <t>Z</t>
  </si>
  <si>
    <t>6,28 .</t>
  </si>
  <si>
    <t>F . C</t>
  </si>
  <si>
    <t xml:space="preserve">  Hertz</t>
  </si>
  <si>
    <t xml:space="preserve">  Ohms</t>
  </si>
  <si>
    <r>
      <t xml:space="preserve">Z  </t>
    </r>
    <r>
      <rPr>
        <sz val="10"/>
        <rFont val="Times New Roman"/>
        <family val="0"/>
      </rPr>
      <t xml:space="preserve"> impédance en Ohms</t>
    </r>
  </si>
  <si>
    <r>
      <t xml:space="preserve">F  </t>
    </r>
    <r>
      <rPr>
        <sz val="10"/>
        <rFont val="Times New Roman"/>
        <family val="0"/>
      </rPr>
      <t xml:space="preserve"> fréquence en Hertz</t>
    </r>
  </si>
  <si>
    <r>
      <t>C</t>
    </r>
    <r>
      <rPr>
        <sz val="10"/>
        <rFont val="Times New Roman"/>
        <family val="0"/>
      </rPr>
      <t xml:space="preserve">  Capacité en Farads</t>
    </r>
  </si>
  <si>
    <r>
      <t>F</t>
    </r>
    <r>
      <rPr>
        <sz val="10"/>
        <rFont val="Times New Roman"/>
        <family val="0"/>
      </rPr>
      <t>(fréquence)</t>
    </r>
  </si>
  <si>
    <r>
      <t>C</t>
    </r>
    <r>
      <rPr>
        <sz val="10"/>
        <rFont val="Times New Roman"/>
        <family val="0"/>
      </rPr>
      <t xml:space="preserve"> (capacité)</t>
    </r>
  </si>
  <si>
    <r>
      <t>Z</t>
    </r>
    <r>
      <rPr>
        <sz val="10"/>
        <rFont val="Times New Roman"/>
        <family val="0"/>
      </rPr>
      <t xml:space="preserve"> (impédance)</t>
    </r>
  </si>
  <si>
    <t>ou sa Fréquence celon les données</t>
  </si>
  <si>
    <t>000</t>
  </si>
  <si>
    <t>en KHz</t>
  </si>
  <si>
    <t xml:space="preserve">Longueur d'onde </t>
  </si>
  <si>
    <t>OC</t>
  </si>
  <si>
    <t>16,48  à  51,3 mètres</t>
  </si>
  <si>
    <t>PO</t>
  </si>
  <si>
    <t>184,6  à  578 mètres</t>
  </si>
  <si>
    <t>GO</t>
  </si>
  <si>
    <t>1000  à  2000 mètres</t>
  </si>
  <si>
    <t xml:space="preserve">BE </t>
  </si>
  <si>
    <t>47,24  à  50,9 mètres</t>
  </si>
  <si>
    <t>France 1</t>
  </si>
  <si>
    <t>164 / 584 Khz</t>
  </si>
  <si>
    <t>Bruxelles 3</t>
  </si>
  <si>
    <t>1110 Khz</t>
  </si>
  <si>
    <t>France 2</t>
  </si>
  <si>
    <t>863 Khz</t>
  </si>
  <si>
    <t>Europe 1</t>
  </si>
  <si>
    <t>182 Khz</t>
  </si>
  <si>
    <t>France 3</t>
  </si>
  <si>
    <t>1070 Khz</t>
  </si>
  <si>
    <t>Luxembourg</t>
  </si>
  <si>
    <t>232 Khz</t>
  </si>
  <si>
    <t>Alger</t>
  </si>
  <si>
    <t>980 Khz</t>
  </si>
  <si>
    <t>Monté Carlo</t>
  </si>
  <si>
    <t>1466 / 6035 / 7150 Khz</t>
  </si>
  <si>
    <t>Bruxelles 1</t>
  </si>
  <si>
    <t>620 Khz</t>
  </si>
  <si>
    <t>St_Sébastien  1025 Khz</t>
  </si>
  <si>
    <t>Bruxelles 2</t>
  </si>
  <si>
    <t>920 Khz</t>
  </si>
  <si>
    <t>BBC</t>
  </si>
  <si>
    <t>200 / 1216 Khz</t>
  </si>
  <si>
    <t>2 a/b</t>
  </si>
  <si>
    <t>C en Farad</t>
  </si>
  <si>
    <t>Tension Primaire</t>
  </si>
  <si>
    <t>Tension</t>
  </si>
  <si>
    <t>Nbr de spires</t>
  </si>
  <si>
    <t>Rapport S / P</t>
  </si>
  <si>
    <t>Nouvelle</t>
  </si>
  <si>
    <t>Nbr de tours</t>
  </si>
  <si>
    <t>à réaliser</t>
  </si>
  <si>
    <t>Nb de spires primaire</t>
  </si>
  <si>
    <t>Primaire</t>
  </si>
  <si>
    <t>Secondaire</t>
  </si>
  <si>
    <t>Données d'origines du transformateur</t>
  </si>
  <si>
    <t>Nouvelles</t>
  </si>
  <si>
    <t>Données</t>
  </si>
  <si>
    <t xml:space="preserve">  + Vcc</t>
  </si>
  <si>
    <t xml:space="preserve">           R   =     </t>
  </si>
  <si>
    <t xml:space="preserve">           R   =</t>
  </si>
  <si>
    <t>Ohms</t>
  </si>
  <si>
    <t xml:space="preserve">  - Vcc</t>
  </si>
  <si>
    <t>Volts</t>
  </si>
  <si>
    <r>
      <t>RESISTANCE</t>
    </r>
    <r>
      <rPr>
        <sz val="10"/>
        <rFont val="Arial"/>
        <family val="0"/>
      </rPr>
      <t xml:space="preserve"> à mettre en série avec une </t>
    </r>
    <r>
      <rPr>
        <b/>
        <sz val="10"/>
        <rFont val="Arial"/>
        <family val="0"/>
      </rPr>
      <t>LED</t>
    </r>
    <r>
      <rPr>
        <sz val="10"/>
        <rFont val="Arial"/>
        <family val="0"/>
      </rPr>
      <t xml:space="preserve"> (</t>
    </r>
    <r>
      <rPr>
        <sz val="10"/>
        <color indexed="10"/>
        <rFont val="Arial"/>
        <family val="2"/>
      </rPr>
      <t>Rouge</t>
    </r>
    <r>
      <rPr>
        <sz val="10"/>
        <rFont val="Arial"/>
        <family val="0"/>
      </rPr>
      <t>,</t>
    </r>
    <r>
      <rPr>
        <sz val="10"/>
        <color indexed="17"/>
        <rFont val="Arial"/>
        <family val="2"/>
      </rPr>
      <t>Verte</t>
    </r>
    <r>
      <rPr>
        <sz val="10"/>
        <rFont val="Arial"/>
        <family val="0"/>
      </rPr>
      <t>,ou</t>
    </r>
    <r>
      <rPr>
        <sz val="10"/>
        <color indexed="34"/>
        <rFont val="Arial"/>
        <family val="2"/>
      </rPr>
      <t xml:space="preserve"> </t>
    </r>
    <r>
      <rPr>
        <sz val="10"/>
        <color indexed="13"/>
        <rFont val="Arial"/>
        <family val="2"/>
      </rPr>
      <t>Jaune</t>
    </r>
    <r>
      <rPr>
        <sz val="10"/>
        <rFont val="Arial"/>
        <family val="0"/>
      </rPr>
      <t>) suivant la tension d'alimentation</t>
    </r>
  </si>
  <si>
    <t>TENSION D'ALIMENTATION</t>
  </si>
  <si>
    <t>R en Ohms</t>
  </si>
  <si>
    <t>T en secondes</t>
  </si>
  <si>
    <t>Secondes</t>
  </si>
  <si>
    <t>C en Farads</t>
  </si>
  <si>
    <r>
      <t xml:space="preserve">Le temps de charge d'un condensateur est égal à :       </t>
    </r>
    <r>
      <rPr>
        <b/>
        <sz val="10"/>
        <rFont val="Arial"/>
        <family val="2"/>
      </rPr>
      <t>T = 0,7 x R x C</t>
    </r>
  </si>
  <si>
    <r>
      <t xml:space="preserve">Valeur de       </t>
    </r>
    <r>
      <rPr>
        <b/>
        <sz val="10"/>
        <rFont val="Arial"/>
        <family val="2"/>
      </rPr>
      <t>C  =  T / ( 0,7xC )</t>
    </r>
  </si>
  <si>
    <t>CONFECTION D'UN TRANSFORMATEUR</t>
  </si>
  <si>
    <t>U 1( V )</t>
  </si>
  <si>
    <t>X</t>
  </si>
  <si>
    <t>I  1( A )</t>
  </si>
  <si>
    <t>U  2( V )</t>
  </si>
  <si>
    <t>U  2( A )</t>
  </si>
  <si>
    <t>P,secondaire</t>
  </si>
  <si>
    <t>en VA ou W</t>
  </si>
  <si>
    <t>VA</t>
  </si>
  <si>
    <t>Section du noyau correspondante à la puissance</t>
  </si>
  <si>
    <t>Cm2</t>
  </si>
  <si>
    <r>
      <t xml:space="preserve">Courrant maxi au primaire du transfo  </t>
    </r>
    <r>
      <rPr>
        <b/>
        <sz val="10"/>
        <rFont val="Arial"/>
        <family val="2"/>
      </rPr>
      <t>P ( sec) / 230</t>
    </r>
  </si>
  <si>
    <t>mA</t>
  </si>
  <si>
    <t>mm2</t>
  </si>
  <si>
    <t>Nombre de spires par volts d'après la puissance</t>
  </si>
  <si>
    <t>Spires / volts</t>
  </si>
  <si>
    <t>Calcul de l'encombrement des spires schéma B</t>
  </si>
  <si>
    <t>Cm 2</t>
  </si>
  <si>
    <t>Estimation de la résistance au mètre de L1</t>
  </si>
  <si>
    <t>Ohms / m</t>
  </si>
  <si>
    <t>Estimation de la résistance au mètre de L2</t>
  </si>
  <si>
    <t>Estimation de la résistance au mètre du primaire</t>
  </si>
  <si>
    <r>
      <t xml:space="preserve">Détermination du diamètre de fil à utiliser </t>
    </r>
    <r>
      <rPr>
        <sz val="10"/>
        <color indexed="10"/>
        <rFont val="Arial"/>
        <family val="2"/>
      </rPr>
      <t>(densité 4 A /mm2 jusqu'à 100 Watts)</t>
    </r>
  </si>
  <si>
    <t>U</t>
  </si>
  <si>
    <t>I</t>
  </si>
  <si>
    <t>V</t>
  </si>
  <si>
    <t>A</t>
  </si>
  <si>
    <t>Estimation de la résistance ohmique de L1</t>
  </si>
  <si>
    <t>Estimation de la résistance ohmique du primaire</t>
  </si>
  <si>
    <t>Estimation de la longueur de L1</t>
  </si>
  <si>
    <t>Estimation de la longueur de L2</t>
  </si>
  <si>
    <t>Estimation de la longueur du primaire</t>
  </si>
  <si>
    <t>Estimation de la résistance ohmique de L2</t>
  </si>
  <si>
    <t>Phase 7</t>
  </si>
  <si>
    <t>Phase 6</t>
  </si>
  <si>
    <t>Phase 5</t>
  </si>
  <si>
    <t>Phase 4</t>
  </si>
  <si>
    <t>Phase 3</t>
  </si>
  <si>
    <t>Phase 2</t>
  </si>
  <si>
    <t>Phase 1</t>
  </si>
  <si>
    <t>mètres</t>
  </si>
  <si>
    <t xml:space="preserve">Estimation de la dimension du noyau ( coté ) </t>
  </si>
  <si>
    <t>Cm</t>
  </si>
  <si>
    <t>Watts</t>
  </si>
  <si>
    <t>Ampères</t>
  </si>
  <si>
    <t>AMPLI  (AOP)  INVERSEUR</t>
  </si>
  <si>
    <t>Gain en tension</t>
  </si>
  <si>
    <t xml:space="preserve">     = Vs / Ve = -- R2 / R1</t>
  </si>
  <si>
    <t xml:space="preserve">      + Vcc</t>
  </si>
  <si>
    <t xml:space="preserve">            -</t>
  </si>
  <si>
    <t xml:space="preserve">         S</t>
  </si>
  <si>
    <t xml:space="preserve">            Ve =</t>
  </si>
  <si>
    <t xml:space="preserve">       -Vcc</t>
  </si>
  <si>
    <t xml:space="preserve">               Vs</t>
  </si>
  <si>
    <t>R3 = R1 // R2</t>
  </si>
  <si>
    <t>AMPLIFICATEUR NON INVERSEUR</t>
  </si>
  <si>
    <t xml:space="preserve">           E</t>
  </si>
  <si>
    <t>Gain</t>
  </si>
  <si>
    <t xml:space="preserve">      = Vs / Ve = R2 / R1</t>
  </si>
  <si>
    <t xml:space="preserve">               S</t>
  </si>
  <si>
    <t xml:space="preserve">          Ve</t>
  </si>
  <si>
    <t xml:space="preserve">         Vd = 0</t>
  </si>
  <si>
    <t xml:space="preserve">           Vs</t>
  </si>
  <si>
    <t xml:space="preserve">        Vr 1</t>
  </si>
  <si>
    <t xml:space="preserve"> </t>
  </si>
  <si>
    <t>BDY</t>
  </si>
  <si>
    <t>Mégahertz</t>
  </si>
  <si>
    <t>Kilohertz</t>
  </si>
  <si>
    <t xml:space="preserve"> Henry</t>
  </si>
  <si>
    <t>Valeurs d'entrées</t>
  </si>
  <si>
    <t>Valeur de la self</t>
  </si>
  <si>
    <t>Valeur de la fréquence ( Fo )</t>
  </si>
  <si>
    <t xml:space="preserve"> Fo en Hertz</t>
  </si>
  <si>
    <t>Résultat</t>
  </si>
  <si>
    <t xml:space="preserve">Self en H </t>
  </si>
  <si>
    <t>Capacité en F</t>
  </si>
  <si>
    <t>rony</t>
  </si>
  <si>
    <t>pF</t>
  </si>
  <si>
    <t xml:space="preserve">  L ( µH ) = 0,02 . N² . R</t>
  </si>
  <si>
    <t>Dimensions</t>
  </si>
  <si>
    <t>mm</t>
  </si>
  <si>
    <t>dm</t>
  </si>
  <si>
    <t>m</t>
  </si>
  <si>
    <t>10/10 mm</t>
  </si>
  <si>
    <t>100/100mm</t>
  </si>
  <si>
    <t>CALCULER  UN  PONT  DIVISEUR</t>
  </si>
  <si>
    <r>
      <t xml:space="preserve">Pont diviseur à vide </t>
    </r>
    <r>
      <rPr>
        <sz val="10"/>
        <color indexed="10"/>
        <rFont val="Arial"/>
        <family val="2"/>
      </rPr>
      <t>(le courant doit rester très faible)</t>
    </r>
  </si>
  <si>
    <r>
      <t xml:space="preserve">       </t>
    </r>
    <r>
      <rPr>
        <b/>
        <sz val="10"/>
        <rFont val="Arial"/>
        <family val="0"/>
      </rPr>
      <t xml:space="preserve">       U =</t>
    </r>
  </si>
  <si>
    <t>FORMULES</t>
  </si>
  <si>
    <t xml:space="preserve">            R1=</t>
  </si>
  <si>
    <t xml:space="preserve">               I =</t>
  </si>
  <si>
    <t>I = U / (R1 + R2)</t>
  </si>
  <si>
    <t xml:space="preserve">Us = U x ( R2 / (R1+ R2)) </t>
  </si>
  <si>
    <t xml:space="preserve">            Us =</t>
  </si>
  <si>
    <t xml:space="preserve">            R2=</t>
  </si>
  <si>
    <t xml:space="preserve">             U =</t>
  </si>
  <si>
    <t xml:space="preserve">           R1 =</t>
  </si>
  <si>
    <t xml:space="preserve">                 =</t>
  </si>
  <si>
    <t xml:space="preserve"> Ampères</t>
  </si>
  <si>
    <t>Milliampères</t>
  </si>
  <si>
    <t xml:space="preserve">           R2 =</t>
  </si>
  <si>
    <r>
      <t xml:space="preserve"> </t>
    </r>
    <r>
      <rPr>
        <b/>
        <sz val="10"/>
        <color indexed="50"/>
        <rFont val="Arial"/>
        <family val="2"/>
      </rPr>
      <t xml:space="preserve">        Us2 =</t>
    </r>
  </si>
  <si>
    <t xml:space="preserve">           R3 =</t>
  </si>
  <si>
    <t>Us1           =</t>
  </si>
  <si>
    <t xml:space="preserve"> Ohms</t>
  </si>
  <si>
    <t>I = U / ( R1 + R2 + R3 )</t>
  </si>
  <si>
    <t xml:space="preserve">Us2 = U x((R2 + R3) / ( R1 + R2 + R3 )) </t>
  </si>
  <si>
    <t>Us1 = U x ( R3 / (R1+R2+R3) )</t>
  </si>
  <si>
    <t>M.A.J</t>
  </si>
  <si>
    <r>
      <t xml:space="preserve">              </t>
    </r>
    <r>
      <rPr>
        <b/>
        <sz val="10"/>
        <color indexed="12"/>
        <rFont val="Arial"/>
        <family val="2"/>
      </rPr>
      <t xml:space="preserve">   I </t>
    </r>
  </si>
  <si>
    <t>Rapport ( 3 )</t>
  </si>
  <si>
    <t>Primaire ( 1 )</t>
  </si>
  <si>
    <t>Secondaire ( 2 )</t>
  </si>
  <si>
    <t>Impédance HP ( 5 )</t>
  </si>
  <si>
    <t>Au carré ( 4 )</t>
  </si>
  <si>
    <t>Impédance TR ( 6 )</t>
  </si>
  <si>
    <t>Entrer R1</t>
  </si>
  <si>
    <t>ohms</t>
  </si>
  <si>
    <t>Entrer R2</t>
  </si>
  <si>
    <t>Entrer R3</t>
  </si>
  <si>
    <t>Entrer R4</t>
  </si>
  <si>
    <t>r =</t>
  </si>
  <si>
    <t>Entrer g</t>
  </si>
  <si>
    <t>i =</t>
  </si>
  <si>
    <t>E =</t>
  </si>
  <si>
    <t>Entrer U</t>
  </si>
  <si>
    <t>I1</t>
  </si>
  <si>
    <t>I2</t>
  </si>
  <si>
    <t>U-R1</t>
  </si>
  <si>
    <t>U-R2</t>
  </si>
  <si>
    <t>0,000001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</si>
</sst>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"/>
    <numFmt numFmtId="174" formatCode="0.000"/>
    <numFmt numFmtId="175" formatCode="d\-mmm\-yy"/>
    <numFmt numFmtId="176" formatCode="#,##0.00\ &quot;€&quot;"/>
    <numFmt numFmtId="177" formatCode="#,##0.0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Times New Roman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2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7"/>
      <name val="Arial"/>
      <family val="2"/>
    </font>
    <font>
      <sz val="10"/>
      <color indexed="34"/>
      <name val="Arial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sz val="10"/>
      <color indexed="39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0"/>
      <name val="Arial"/>
      <family val="2"/>
    </font>
    <font>
      <sz val="18"/>
      <name val="Arial"/>
      <family val="2"/>
    </font>
    <font>
      <b/>
      <sz val="20"/>
      <color indexed="12"/>
      <name val="Arial"/>
      <family val="2"/>
    </font>
    <font>
      <sz val="16"/>
      <color indexed="17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72" fontId="0" fillId="3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0" xfId="0" applyFill="1" applyBorder="1" applyAlignment="1">
      <alignment/>
    </xf>
    <xf numFmtId="0" fontId="0" fillId="0" borderId="0" xfId="0" applyAlignment="1">
      <alignment horizontal="right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/>
    </xf>
    <xf numFmtId="0" fontId="8" fillId="0" borderId="0" xfId="21" applyFont="1" applyFill="1" applyBorder="1" applyAlignment="1">
      <alignment horizontal="center" vertical="center"/>
      <protection/>
    </xf>
    <xf numFmtId="0" fontId="7" fillId="0" borderId="0" xfId="21">
      <alignment/>
      <protection/>
    </xf>
    <xf numFmtId="0" fontId="7" fillId="4" borderId="4" xfId="21" applyFill="1" applyBorder="1">
      <alignment/>
      <protection/>
    </xf>
    <xf numFmtId="0" fontId="7" fillId="4" borderId="11" xfId="21" applyFill="1" applyBorder="1">
      <alignment/>
      <protection/>
    </xf>
    <xf numFmtId="0" fontId="7" fillId="6" borderId="0" xfId="21" applyFill="1" applyBorder="1" applyAlignment="1">
      <alignment horizontal="right"/>
      <protection/>
    </xf>
    <xf numFmtId="0" fontId="7" fillId="6" borderId="6" xfId="21" applyFill="1" applyBorder="1">
      <alignment/>
      <protection/>
    </xf>
    <xf numFmtId="0" fontId="7" fillId="0" borderId="0" xfId="21" applyFill="1">
      <alignment/>
      <protection/>
    </xf>
    <xf numFmtId="0" fontId="7" fillId="4" borderId="7" xfId="21" applyFill="1" applyBorder="1">
      <alignment/>
      <protection/>
    </xf>
    <xf numFmtId="0" fontId="7" fillId="0" borderId="0" xfId="21" applyAlignment="1">
      <alignment horizontal="center"/>
      <protection/>
    </xf>
    <xf numFmtId="0" fontId="7" fillId="0" borderId="1" xfId="21" applyBorder="1" applyProtection="1">
      <alignment/>
      <protection locked="0"/>
    </xf>
    <xf numFmtId="11" fontId="7" fillId="0" borderId="1" xfId="21" applyNumberFormat="1" applyBorder="1" applyProtection="1">
      <alignment/>
      <protection locked="0"/>
    </xf>
    <xf numFmtId="2" fontId="7" fillId="2" borderId="1" xfId="21" applyNumberFormat="1" applyFill="1" applyBorder="1">
      <alignment/>
      <protection/>
    </xf>
    <xf numFmtId="0" fontId="7" fillId="6" borderId="10" xfId="21" applyFill="1" applyBorder="1" applyAlignment="1">
      <alignment horizontal="left"/>
      <protection/>
    </xf>
    <xf numFmtId="0" fontId="14" fillId="8" borderId="1" xfId="21" applyFont="1" applyFill="1" applyBorder="1" applyAlignment="1">
      <alignment horizontal="center" vertical="center"/>
      <protection/>
    </xf>
    <xf numFmtId="0" fontId="14" fillId="9" borderId="1" xfId="21" applyFont="1" applyFill="1" applyBorder="1" applyAlignment="1">
      <alignment horizontal="center" vertical="center"/>
      <protection/>
    </xf>
    <xf numFmtId="11" fontId="15" fillId="0" borderId="1" xfId="21" applyNumberFormat="1" applyFont="1" applyFill="1" applyBorder="1" applyAlignment="1" applyProtection="1">
      <alignment horizontal="center"/>
      <protection locked="0"/>
    </xf>
    <xf numFmtId="0" fontId="7" fillId="7" borderId="1" xfId="21" applyFill="1" applyBorder="1" applyAlignment="1">
      <alignment horizontal="center"/>
      <protection/>
    </xf>
    <xf numFmtId="0" fontId="7" fillId="7" borderId="1" xfId="21" applyFont="1" applyFill="1" applyBorder="1" applyAlignment="1">
      <alignment horizontal="center"/>
      <protection/>
    </xf>
    <xf numFmtId="0" fontId="7" fillId="0" borderId="7" xfId="21" applyFill="1" applyBorder="1" applyAlignment="1" applyProtection="1">
      <alignment horizontal="center"/>
      <protection locked="0"/>
    </xf>
    <xf numFmtId="0" fontId="7" fillId="7" borderId="6" xfId="21" applyFill="1" applyBorder="1" applyAlignment="1">
      <alignment horizontal="center"/>
      <protection/>
    </xf>
    <xf numFmtId="0" fontId="7" fillId="0" borderId="1" xfId="21" applyFill="1" applyBorder="1" applyAlignment="1" applyProtection="1">
      <alignment horizontal="center"/>
      <protection locked="0"/>
    </xf>
    <xf numFmtId="0" fontId="9" fillId="0" borderId="0" xfId="21" applyFont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2" fillId="4" borderId="2" xfId="21" applyFont="1" applyFill="1" applyBorder="1" applyAlignment="1">
      <alignment horizontal="left"/>
      <protection/>
    </xf>
    <xf numFmtId="0" fontId="9" fillId="6" borderId="2" xfId="21" applyFont="1" applyFill="1" applyBorder="1" applyAlignment="1">
      <alignment horizontal="center"/>
      <protection/>
    </xf>
    <xf numFmtId="0" fontId="7" fillId="6" borderId="8" xfId="21" applyFill="1" applyBorder="1">
      <alignment/>
      <protection/>
    </xf>
    <xf numFmtId="0" fontId="12" fillId="4" borderId="12" xfId="21" applyFont="1" applyFill="1" applyBorder="1">
      <alignment/>
      <protection/>
    </xf>
    <xf numFmtId="0" fontId="7" fillId="6" borderId="12" xfId="21" applyFill="1" applyBorder="1">
      <alignment/>
      <protection/>
    </xf>
    <xf numFmtId="0" fontId="7" fillId="6" borderId="11" xfId="21" applyFill="1" applyBorder="1">
      <alignment/>
      <protection/>
    </xf>
    <xf numFmtId="0" fontId="12" fillId="4" borderId="5" xfId="21" applyFont="1" applyFill="1" applyBorder="1">
      <alignment/>
      <protection/>
    </xf>
    <xf numFmtId="0" fontId="7" fillId="6" borderId="5" xfId="21" applyFill="1" applyBorder="1">
      <alignment/>
      <protection/>
    </xf>
    <xf numFmtId="0" fontId="7" fillId="6" borderId="7" xfId="21" applyFill="1" applyBorder="1">
      <alignment/>
      <protection/>
    </xf>
    <xf numFmtId="0" fontId="9" fillId="0" borderId="0" xfId="21" applyFont="1" applyBorder="1">
      <alignment/>
      <protection/>
    </xf>
    <xf numFmtId="0" fontId="9" fillId="0" borderId="0" xfId="21" applyFont="1" applyAlignment="1">
      <alignment horizontal="center"/>
      <protection/>
    </xf>
    <xf numFmtId="2" fontId="7" fillId="3" borderId="1" xfId="21" applyNumberFormat="1" applyFill="1" applyBorder="1" applyProtection="1">
      <alignment/>
      <protection/>
    </xf>
    <xf numFmtId="0" fontId="7" fillId="0" borderId="1" xfId="21" applyFont="1" applyBorder="1" applyAlignment="1" applyProtection="1">
      <alignment horizontal="right"/>
      <protection locked="0"/>
    </xf>
    <xf numFmtId="0" fontId="7" fillId="2" borderId="1" xfId="21" applyNumberFormat="1" applyFill="1" applyBorder="1" applyProtection="1">
      <alignment/>
      <protection/>
    </xf>
    <xf numFmtId="0" fontId="7" fillId="2" borderId="2" xfId="21" applyFill="1" applyBorder="1">
      <alignment/>
      <protection/>
    </xf>
    <xf numFmtId="0" fontId="7" fillId="2" borderId="3" xfId="21" applyFill="1" applyBorder="1">
      <alignment/>
      <protection/>
    </xf>
    <xf numFmtId="0" fontId="7" fillId="2" borderId="4" xfId="21" applyFill="1" applyBorder="1">
      <alignment/>
      <protection/>
    </xf>
    <xf numFmtId="0" fontId="7" fillId="2" borderId="12" xfId="21" applyFill="1" applyBorder="1">
      <alignment/>
      <protection/>
    </xf>
    <xf numFmtId="0" fontId="7" fillId="2" borderId="6" xfId="21" applyFill="1" applyBorder="1">
      <alignment/>
      <protection/>
    </xf>
    <xf numFmtId="0" fontId="7" fillId="2" borderId="7" xfId="21" applyNumberFormat="1" applyFill="1" applyBorder="1" applyAlignment="1" quotePrefix="1">
      <alignment horizontal="left"/>
      <protection/>
    </xf>
    <xf numFmtId="0" fontId="7" fillId="0" borderId="0" xfId="21" applyAlignment="1">
      <alignment horizontal="left"/>
      <protection/>
    </xf>
    <xf numFmtId="0" fontId="7" fillId="2" borderId="0" xfId="21" applyFill="1" applyBorder="1">
      <alignment/>
      <protection/>
    </xf>
    <xf numFmtId="0" fontId="7" fillId="2" borderId="11" xfId="21" applyFill="1" applyBorder="1">
      <alignment/>
      <protection/>
    </xf>
    <xf numFmtId="0" fontId="7" fillId="2" borderId="5" xfId="21" applyFill="1" applyBorder="1">
      <alignment/>
      <protection/>
    </xf>
    <xf numFmtId="0" fontId="7" fillId="2" borderId="7" xfId="21" applyFill="1" applyBorder="1">
      <alignment/>
      <protection/>
    </xf>
    <xf numFmtId="0" fontId="7" fillId="3" borderId="1" xfId="21" applyFill="1" applyBorder="1" applyProtection="1">
      <alignment/>
      <protection locked="0"/>
    </xf>
    <xf numFmtId="2" fontId="7" fillId="4" borderId="1" xfId="21" applyNumberFormat="1" applyFill="1" applyBorder="1">
      <alignment/>
      <protection/>
    </xf>
    <xf numFmtId="0" fontId="14" fillId="0" borderId="0" xfId="21" applyFont="1" applyAlignment="1">
      <alignment horizontal="center"/>
      <protection/>
    </xf>
    <xf numFmtId="0" fontId="11" fillId="0" borderId="0" xfId="21" applyFont="1" applyAlignment="1">
      <alignment horizontal="left"/>
      <protection/>
    </xf>
    <xf numFmtId="0" fontId="7" fillId="4" borderId="2" xfId="21" applyFill="1" applyBorder="1">
      <alignment/>
      <protection/>
    </xf>
    <xf numFmtId="0" fontId="7" fillId="4" borderId="3" xfId="21" applyFill="1" applyBorder="1">
      <alignment/>
      <protection/>
    </xf>
    <xf numFmtId="0" fontId="7" fillId="4" borderId="12" xfId="21" applyFill="1" applyBorder="1">
      <alignment/>
      <protection/>
    </xf>
    <xf numFmtId="0" fontId="7" fillId="4" borderId="0" xfId="21" applyFill="1" applyBorder="1">
      <alignment/>
      <protection/>
    </xf>
    <xf numFmtId="0" fontId="7" fillId="4" borderId="5" xfId="21" applyFill="1" applyBorder="1">
      <alignment/>
      <protection/>
    </xf>
    <xf numFmtId="0" fontId="7" fillId="4" borderId="6" xfId="21" applyFill="1" applyBorder="1">
      <alignment/>
      <protection/>
    </xf>
    <xf numFmtId="0" fontId="7" fillId="0" borderId="1" xfId="21" applyBorder="1" applyAlignment="1">
      <alignment horizontal="center"/>
      <protection/>
    </xf>
    <xf numFmtId="0" fontId="7" fillId="4" borderId="9" xfId="21" applyFill="1" applyBorder="1">
      <alignment/>
      <protection/>
    </xf>
    <xf numFmtId="0" fontId="7" fillId="4" borderId="10" xfId="21" applyFill="1" applyBorder="1">
      <alignment/>
      <protection/>
    </xf>
    <xf numFmtId="0" fontId="7" fillId="0" borderId="0" xfId="21" applyBorder="1">
      <alignment/>
      <protection/>
    </xf>
    <xf numFmtId="0" fontId="7" fillId="5" borderId="2" xfId="21" applyFill="1" applyBorder="1">
      <alignment/>
      <protection/>
    </xf>
    <xf numFmtId="0" fontId="7" fillId="5" borderId="3" xfId="21" applyFill="1" applyBorder="1">
      <alignment/>
      <protection/>
    </xf>
    <xf numFmtId="0" fontId="7" fillId="5" borderId="4" xfId="21" applyFill="1" applyBorder="1">
      <alignment/>
      <protection/>
    </xf>
    <xf numFmtId="0" fontId="7" fillId="5" borderId="12" xfId="21" applyFill="1" applyBorder="1">
      <alignment/>
      <protection/>
    </xf>
    <xf numFmtId="0" fontId="7" fillId="5" borderId="0" xfId="21" applyFill="1" applyBorder="1">
      <alignment/>
      <protection/>
    </xf>
    <xf numFmtId="0" fontId="7" fillId="5" borderId="11" xfId="21" applyFill="1" applyBorder="1">
      <alignment/>
      <protection/>
    </xf>
    <xf numFmtId="0" fontId="7" fillId="5" borderId="5" xfId="21" applyFill="1" applyBorder="1">
      <alignment/>
      <protection/>
    </xf>
    <xf numFmtId="0" fontId="7" fillId="5" borderId="6" xfId="21" applyFill="1" applyBorder="1">
      <alignment/>
      <protection/>
    </xf>
    <xf numFmtId="0" fontId="7" fillId="5" borderId="7" xfId="21" applyFill="1" applyBorder="1">
      <alignment/>
      <protection/>
    </xf>
    <xf numFmtId="0" fontId="7" fillId="4" borderId="8" xfId="21" applyFill="1" applyBorder="1">
      <alignment/>
      <protection/>
    </xf>
    <xf numFmtId="0" fontId="7" fillId="0" borderId="0" xfId="21" applyFont="1">
      <alignment/>
      <protection/>
    </xf>
    <xf numFmtId="0" fontId="19" fillId="0" borderId="0" xfId="0" applyFont="1" applyAlignment="1">
      <alignment/>
    </xf>
    <xf numFmtId="0" fontId="19" fillId="4" borderId="0" xfId="0" applyFont="1" applyFill="1" applyAlignment="1">
      <alignment/>
    </xf>
    <xf numFmtId="0" fontId="0" fillId="4" borderId="0" xfId="0" applyFill="1" applyAlignment="1">
      <alignment/>
    </xf>
    <xf numFmtId="0" fontId="17" fillId="0" borderId="0" xfId="21" applyFont="1" applyFill="1" applyBorder="1" applyAlignment="1">
      <alignment horizontal="center" vertical="center"/>
      <protection/>
    </xf>
    <xf numFmtId="0" fontId="7" fillId="0" borderId="0" xfId="21" applyFill="1" applyBorder="1" applyAlignment="1">
      <alignment/>
      <protection/>
    </xf>
    <xf numFmtId="0" fontId="1" fillId="9" borderId="8" xfId="0" applyFont="1" applyFill="1" applyBorder="1" applyAlignment="1">
      <alignment/>
    </xf>
    <xf numFmtId="0" fontId="1" fillId="9" borderId="0" xfId="0" applyFont="1" applyFill="1" applyAlignment="1">
      <alignment/>
    </xf>
    <xf numFmtId="0" fontId="1" fillId="9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/>
    </xf>
    <xf numFmtId="2" fontId="1" fillId="9" borderId="5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7" borderId="14" xfId="0" applyFont="1" applyFill="1" applyBorder="1" applyAlignment="1">
      <alignment horizontal="center"/>
    </xf>
    <xf numFmtId="1" fontId="1" fillId="9" borderId="12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/>
    </xf>
    <xf numFmtId="0" fontId="1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0" fillId="11" borderId="0" xfId="0" applyFill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/>
    </xf>
    <xf numFmtId="1" fontId="1" fillId="12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31" fillId="7" borderId="13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4" borderId="1" xfId="0" applyFill="1" applyBorder="1" applyAlignment="1">
      <alignment horizontal="center"/>
    </xf>
    <xf numFmtId="2" fontId="3" fillId="2" borderId="9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1" fillId="7" borderId="0" xfId="0" applyFont="1" applyFill="1" applyBorder="1" applyAlignment="1">
      <alignment/>
    </xf>
    <xf numFmtId="0" fontId="33" fillId="0" borderId="0" xfId="0" applyFont="1" applyAlignment="1">
      <alignment/>
    </xf>
    <xf numFmtId="0" fontId="0" fillId="2" borderId="8" xfId="0" applyFill="1" applyBorder="1" applyAlignment="1">
      <alignment/>
    </xf>
    <xf numFmtId="174" fontId="3" fillId="2" borderId="8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74" fontId="3" fillId="2" borderId="8" xfId="0" applyNumberFormat="1" applyFont="1" applyFill="1" applyBorder="1" applyAlignment="1">
      <alignment/>
    </xf>
    <xf numFmtId="1" fontId="3" fillId="2" borderId="9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13" borderId="13" xfId="0" applyFill="1" applyBorder="1" applyAlignment="1">
      <alignment/>
    </xf>
    <xf numFmtId="0" fontId="0" fillId="13" borderId="15" xfId="0" applyFill="1" applyBorder="1" applyAlignment="1">
      <alignment/>
    </xf>
    <xf numFmtId="0" fontId="0" fillId="0" borderId="7" xfId="0" applyBorder="1" applyAlignment="1">
      <alignment/>
    </xf>
    <xf numFmtId="0" fontId="0" fillId="13" borderId="14" xfId="0" applyFill="1" applyBorder="1" applyAlignment="1">
      <alignment/>
    </xf>
    <xf numFmtId="2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3" fillId="3" borderId="14" xfId="0" applyFont="1" applyFill="1" applyBorder="1" applyAlignment="1" applyProtection="1">
      <alignment horizontal="center"/>
      <protection locked="0"/>
    </xf>
    <xf numFmtId="0" fontId="34" fillId="4" borderId="0" xfId="0" applyFon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 applyProtection="1">
      <alignment/>
      <protection/>
    </xf>
    <xf numFmtId="2" fontId="3" fillId="4" borderId="0" xfId="0" applyNumberFormat="1" applyFont="1" applyFill="1" applyAlignment="1">
      <alignment horizontal="center"/>
    </xf>
    <xf numFmtId="2" fontId="3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/>
    </xf>
    <xf numFmtId="0" fontId="0" fillId="4" borderId="0" xfId="0" applyFill="1" applyAlignment="1" applyProtection="1">
      <alignment/>
      <protection locked="0"/>
    </xf>
    <xf numFmtId="0" fontId="1" fillId="4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2" fontId="3" fillId="7" borderId="0" xfId="0" applyNumberFormat="1" applyFont="1" applyFill="1" applyBorder="1" applyAlignment="1">
      <alignment horizontal="center"/>
    </xf>
    <xf numFmtId="2" fontId="3" fillId="7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0" fontId="1" fillId="6" borderId="9" xfId="0" applyFont="1" applyFill="1" applyBorder="1" applyAlignment="1">
      <alignment horizontal="centerContinuous"/>
    </xf>
    <xf numFmtId="0" fontId="1" fillId="6" borderId="8" xfId="0" applyFont="1" applyFill="1" applyBorder="1" applyAlignment="1">
      <alignment horizontal="centerContinuous"/>
    </xf>
    <xf numFmtId="0" fontId="1" fillId="6" borderId="10" xfId="0" applyFont="1" applyFill="1" applyBorder="1" applyAlignment="1">
      <alignment horizontal="centerContinuous"/>
    </xf>
    <xf numFmtId="0" fontId="0" fillId="5" borderId="2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/>
    </xf>
    <xf numFmtId="0" fontId="0" fillId="5" borderId="7" xfId="0" applyFill="1" applyBorder="1" applyAlignment="1">
      <alignment/>
    </xf>
    <xf numFmtId="0" fontId="5" fillId="0" borderId="0" xfId="0" applyFont="1" applyAlignment="1">
      <alignment/>
    </xf>
    <xf numFmtId="0" fontId="0" fillId="8" borderId="9" xfId="0" applyFill="1" applyBorder="1" applyAlignment="1">
      <alignment horizontal="centerContinuous"/>
    </xf>
    <xf numFmtId="0" fontId="0" fillId="8" borderId="10" xfId="0" applyFill="1" applyBorder="1" applyAlignment="1">
      <alignment horizontal="centerContinuous"/>
    </xf>
    <xf numFmtId="0" fontId="0" fillId="0" borderId="0" xfId="0" applyFill="1" applyAlignment="1" applyProtection="1">
      <alignment/>
      <protection locked="0"/>
    </xf>
    <xf numFmtId="0" fontId="0" fillId="5" borderId="9" xfId="0" applyFill="1" applyBorder="1" applyAlignment="1">
      <alignment horizontal="centerContinuous"/>
    </xf>
    <xf numFmtId="0" fontId="0" fillId="5" borderId="10" xfId="0" applyFill="1" applyBorder="1" applyAlignment="1">
      <alignment horizontal="centerContinuous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3" fillId="0" borderId="1" xfId="0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 applyProtection="1">
      <alignment horizontal="center"/>
      <protection locked="0"/>
    </xf>
    <xf numFmtId="2" fontId="33" fillId="0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175" fontId="19" fillId="4" borderId="0" xfId="0" applyNumberFormat="1" applyFont="1" applyFill="1" applyAlignment="1">
      <alignment/>
    </xf>
    <xf numFmtId="0" fontId="1" fillId="4" borderId="0" xfId="0" applyFont="1" applyFill="1" applyAlignment="1">
      <alignment horizontal="right"/>
    </xf>
    <xf numFmtId="175" fontId="1" fillId="4" borderId="0" xfId="0" applyNumberFormat="1" applyFont="1" applyFill="1" applyAlignment="1">
      <alignment horizontal="left"/>
    </xf>
    <xf numFmtId="0" fontId="7" fillId="3" borderId="1" xfId="21" applyNumberFormat="1" applyFill="1" applyBorder="1" applyProtection="1">
      <alignment/>
      <protection/>
    </xf>
    <xf numFmtId="0" fontId="7" fillId="0" borderId="16" xfId="21" applyBorder="1" applyAlignment="1">
      <alignment horizontal="center"/>
      <protection/>
    </xf>
    <xf numFmtId="0" fontId="7" fillId="0" borderId="16" xfId="21" applyBorder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17" xfId="21" applyFont="1" applyBorder="1" applyAlignment="1">
      <alignment horizontal="center"/>
      <protection/>
    </xf>
    <xf numFmtId="0" fontId="11" fillId="0" borderId="18" xfId="21" applyFont="1" applyBorder="1" applyAlignment="1">
      <alignment horizontal="center"/>
      <protection/>
    </xf>
    <xf numFmtId="0" fontId="7" fillId="0" borderId="19" xfId="21" applyBorder="1">
      <alignment/>
      <protection/>
    </xf>
    <xf numFmtId="0" fontId="11" fillId="0" borderId="19" xfId="21" applyFont="1" applyBorder="1" applyAlignment="1">
      <alignment horizontal="center"/>
      <protection/>
    </xf>
    <xf numFmtId="0" fontId="7" fillId="0" borderId="19" xfId="21" applyFill="1" applyBorder="1" applyAlignment="1">
      <alignment horizontal="center"/>
      <protection/>
    </xf>
    <xf numFmtId="0" fontId="7" fillId="0" borderId="19" xfId="21" applyFont="1" applyBorder="1" applyAlignment="1">
      <alignment horizontal="center"/>
      <protection/>
    </xf>
    <xf numFmtId="0" fontId="7" fillId="0" borderId="20" xfId="21" applyFont="1" applyBorder="1" applyAlignment="1">
      <alignment horizontal="center"/>
      <protection/>
    </xf>
    <xf numFmtId="0" fontId="7" fillId="3" borderId="21" xfId="21" applyFill="1" applyBorder="1" applyProtection="1">
      <alignment/>
      <protection locked="0"/>
    </xf>
    <xf numFmtId="11" fontId="7" fillId="3" borderId="1" xfId="21" applyNumberFormat="1" applyFill="1" applyBorder="1" applyProtection="1">
      <alignment/>
      <protection locked="0"/>
    </xf>
    <xf numFmtId="0" fontId="7" fillId="0" borderId="22" xfId="21" applyFont="1" applyBorder="1" applyAlignment="1">
      <alignment horizontal="center" wrapText="1"/>
      <protection/>
    </xf>
    <xf numFmtId="0" fontId="7" fillId="2" borderId="21" xfId="21" applyFill="1" applyBorder="1" applyProtection="1">
      <alignment/>
      <protection locked="0"/>
    </xf>
    <xf numFmtId="0" fontId="7" fillId="0" borderId="22" xfId="21" applyBorder="1">
      <alignment/>
      <protection/>
    </xf>
    <xf numFmtId="0" fontId="7" fillId="0" borderId="18" xfId="21" applyBorder="1">
      <alignment/>
      <protection/>
    </xf>
    <xf numFmtId="0" fontId="7" fillId="0" borderId="20" xfId="21" applyBorder="1">
      <alignment/>
      <protection/>
    </xf>
    <xf numFmtId="0" fontId="7" fillId="6" borderId="23" xfId="21" applyFill="1" applyBorder="1">
      <alignment/>
      <protection/>
    </xf>
    <xf numFmtId="0" fontId="7" fillId="6" borderId="16" xfId="21" applyFill="1" applyBorder="1">
      <alignment/>
      <protection/>
    </xf>
    <xf numFmtId="0" fontId="7" fillId="6" borderId="12" xfId="21" applyFill="1" applyBorder="1" applyAlignment="1">
      <alignment horizontal="center"/>
      <protection/>
    </xf>
    <xf numFmtId="0" fontId="7" fillId="6" borderId="0" xfId="21" applyFill="1" applyBorder="1" applyAlignment="1">
      <alignment horizontal="center"/>
      <protection/>
    </xf>
    <xf numFmtId="0" fontId="7" fillId="6" borderId="24" xfId="21" applyFill="1" applyBorder="1" applyAlignment="1">
      <alignment horizontal="center"/>
      <protection/>
    </xf>
    <xf numFmtId="0" fontId="7" fillId="6" borderId="19" xfId="21" applyFill="1" applyBorder="1" applyAlignment="1">
      <alignment horizontal="center"/>
      <protection/>
    </xf>
    <xf numFmtId="0" fontId="9" fillId="4" borderId="25" xfId="21" applyFont="1" applyFill="1" applyBorder="1">
      <alignment/>
      <protection/>
    </xf>
    <xf numFmtId="0" fontId="7" fillId="4" borderId="26" xfId="21" applyFill="1" applyBorder="1">
      <alignment/>
      <protection/>
    </xf>
    <xf numFmtId="0" fontId="7" fillId="6" borderId="27" xfId="21" applyFill="1" applyBorder="1">
      <alignment/>
      <protection/>
    </xf>
    <xf numFmtId="0" fontId="9" fillId="4" borderId="22" xfId="21" applyFont="1" applyFill="1" applyBorder="1">
      <alignment/>
      <protection/>
    </xf>
    <xf numFmtId="0" fontId="9" fillId="4" borderId="18" xfId="21" applyFont="1" applyFill="1" applyBorder="1">
      <alignment/>
      <protection/>
    </xf>
    <xf numFmtId="0" fontId="7" fillId="4" borderId="28" xfId="21" applyFill="1" applyBorder="1">
      <alignment/>
      <protection/>
    </xf>
    <xf numFmtId="0" fontId="7" fillId="6" borderId="19" xfId="21" applyFill="1" applyBorder="1">
      <alignment/>
      <protection/>
    </xf>
    <xf numFmtId="0" fontId="7" fillId="6" borderId="20" xfId="21" applyFill="1" applyBorder="1" applyAlignment="1">
      <alignment horizontal="center"/>
      <protection/>
    </xf>
    <xf numFmtId="0" fontId="7" fillId="6" borderId="17" xfId="21" applyFill="1" applyBorder="1" applyAlignment="1">
      <alignment horizontal="center"/>
      <protection/>
    </xf>
    <xf numFmtId="0" fontId="7" fillId="0" borderId="22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17" xfId="21" applyFont="1" applyBorder="1" applyAlignment="1">
      <alignment horizontal="center"/>
      <protection/>
    </xf>
    <xf numFmtId="0" fontId="7" fillId="6" borderId="0" xfId="21" applyFill="1" applyBorder="1">
      <alignment/>
      <protection/>
    </xf>
    <xf numFmtId="0" fontId="7" fillId="6" borderId="17" xfId="21" applyFill="1" applyBorder="1" applyAlignment="1">
      <alignment horizontal="left"/>
      <protection/>
    </xf>
    <xf numFmtId="0" fontId="8" fillId="7" borderId="0" xfId="21" applyFont="1" applyFill="1" applyBorder="1" applyAlignment="1">
      <alignment horizontal="center" vertical="center"/>
      <protection/>
    </xf>
    <xf numFmtId="0" fontId="7" fillId="7" borderId="0" xfId="21" applyFill="1">
      <alignment/>
      <protection/>
    </xf>
    <xf numFmtId="0" fontId="7" fillId="7" borderId="0" xfId="21" applyFont="1" applyFill="1" applyBorder="1" applyAlignment="1">
      <alignment horizontal="center"/>
      <protection/>
    </xf>
    <xf numFmtId="0" fontId="11" fillId="7" borderId="0" xfId="21" applyFont="1" applyFill="1" applyBorder="1" applyAlignment="1">
      <alignment horizontal="center"/>
      <protection/>
    </xf>
    <xf numFmtId="0" fontId="9" fillId="7" borderId="0" xfId="21" applyFont="1" applyFill="1" applyBorder="1">
      <alignment/>
      <protection/>
    </xf>
    <xf numFmtId="0" fontId="7" fillId="7" borderId="0" xfId="21" applyFill="1" applyBorder="1">
      <alignment/>
      <protection/>
    </xf>
    <xf numFmtId="0" fontId="7" fillId="7" borderId="0" xfId="21" applyFill="1" applyBorder="1" applyAlignment="1">
      <alignment horizontal="center"/>
      <protection/>
    </xf>
    <xf numFmtId="11" fontId="7" fillId="2" borderId="1" xfId="21" applyNumberFormat="1" applyFont="1" applyFill="1" applyBorder="1" applyProtection="1">
      <alignment/>
      <protection locked="0"/>
    </xf>
    <xf numFmtId="174" fontId="7" fillId="3" borderId="1" xfId="21" applyNumberFormat="1" applyFill="1" applyBorder="1" applyAlignment="1">
      <alignment horizontal="center"/>
      <protection/>
    </xf>
    <xf numFmtId="173" fontId="7" fillId="3" borderId="29" xfId="21" applyNumberFormat="1" applyFill="1" applyBorder="1">
      <alignment/>
      <protection/>
    </xf>
    <xf numFmtId="4" fontId="7" fillId="2" borderId="29" xfId="21" applyNumberFormat="1" applyFill="1" applyBorder="1">
      <alignment/>
      <protection/>
    </xf>
    <xf numFmtId="173" fontId="7" fillId="2" borderId="1" xfId="21" applyNumberFormat="1" applyFill="1" applyBorder="1">
      <alignment/>
      <protection/>
    </xf>
    <xf numFmtId="0" fontId="7" fillId="7" borderId="0" xfId="21" applyFont="1" applyFill="1">
      <alignment/>
      <protection/>
    </xf>
    <xf numFmtId="0" fontId="7" fillId="4" borderId="1" xfId="21" applyFill="1" applyBorder="1">
      <alignment/>
      <protection/>
    </xf>
    <xf numFmtId="0" fontId="7" fillId="3" borderId="1" xfId="21" applyFill="1" applyBorder="1">
      <alignment/>
      <protection/>
    </xf>
    <xf numFmtId="0" fontId="7" fillId="7" borderId="1" xfId="21" applyFill="1" applyBorder="1">
      <alignment/>
      <protection/>
    </xf>
    <xf numFmtId="0" fontId="7" fillId="4" borderId="1" xfId="21" applyFill="1" applyBorder="1" applyProtection="1">
      <alignment/>
      <protection locked="0"/>
    </xf>
    <xf numFmtId="2" fontId="7" fillId="3" borderId="1" xfId="21" applyNumberFormat="1" applyFill="1" applyBorder="1">
      <alignment/>
      <protection/>
    </xf>
    <xf numFmtId="0" fontId="7" fillId="0" borderId="25" xfId="21" applyBorder="1">
      <alignment/>
      <protection/>
    </xf>
    <xf numFmtId="0" fontId="7" fillId="0" borderId="27" xfId="21" applyBorder="1">
      <alignment/>
      <protection/>
    </xf>
    <xf numFmtId="0" fontId="7" fillId="0" borderId="17" xfId="21" applyBorder="1">
      <alignment/>
      <protection/>
    </xf>
    <xf numFmtId="0" fontId="7" fillId="0" borderId="19" xfId="21" applyBorder="1" applyProtection="1">
      <alignment/>
      <protection locked="0"/>
    </xf>
    <xf numFmtId="11" fontId="7" fillId="0" borderId="19" xfId="21" applyNumberFormat="1" applyBorder="1" applyProtection="1">
      <alignment/>
      <protection locked="0"/>
    </xf>
    <xf numFmtId="2" fontId="7" fillId="0" borderId="19" xfId="21" applyNumberFormat="1" applyFill="1" applyBorder="1" applyProtection="1">
      <alignment/>
      <protection/>
    </xf>
    <xf numFmtId="0" fontId="7" fillId="0" borderId="16" xfId="21" applyBorder="1" applyAlignment="1">
      <alignment horizontal="right"/>
      <protection/>
    </xf>
    <xf numFmtId="0" fontId="7" fillId="0" borderId="30" xfId="21" applyBorder="1">
      <alignment/>
      <protection/>
    </xf>
    <xf numFmtId="0" fontId="7" fillId="0" borderId="30" xfId="21" applyBorder="1" applyProtection="1">
      <alignment/>
      <protection locked="0"/>
    </xf>
    <xf numFmtId="11" fontId="7" fillId="0" borderId="30" xfId="21" applyNumberFormat="1" applyBorder="1" applyProtection="1">
      <alignment/>
      <protection locked="0"/>
    </xf>
    <xf numFmtId="2" fontId="7" fillId="0" borderId="30" xfId="21" applyNumberFormat="1" applyFill="1" applyBorder="1" applyProtection="1">
      <alignment/>
      <protection/>
    </xf>
    <xf numFmtId="0" fontId="7" fillId="4" borderId="9" xfId="21" applyFont="1" applyFill="1" applyBorder="1">
      <alignment/>
      <protection/>
    </xf>
    <xf numFmtId="0" fontId="24" fillId="0" borderId="0" xfId="0" applyFont="1" applyFill="1" applyBorder="1" applyAlignment="1">
      <alignment/>
    </xf>
    <xf numFmtId="0" fontId="1" fillId="6" borderId="1" xfId="0" applyFont="1" applyFill="1" applyBorder="1" applyAlignment="1" applyProtection="1">
      <alignment horizontal="center"/>
      <protection locked="0"/>
    </xf>
    <xf numFmtId="0" fontId="12" fillId="8" borderId="14" xfId="21" applyFont="1" applyFill="1" applyBorder="1" applyAlignment="1">
      <alignment horizontal="center"/>
      <protection/>
    </xf>
    <xf numFmtId="0" fontId="7" fillId="7" borderId="14" xfId="21" applyFill="1" applyBorder="1" applyAlignment="1">
      <alignment horizontal="center"/>
      <protection/>
    </xf>
    <xf numFmtId="0" fontId="9" fillId="6" borderId="14" xfId="21" applyFont="1" applyFill="1" applyBorder="1" applyAlignment="1">
      <alignment horizontal="center"/>
      <protection/>
    </xf>
    <xf numFmtId="0" fontId="7" fillId="0" borderId="1" xfId="21" applyBorder="1" applyAlignment="1" applyProtection="1">
      <alignment horizontal="center"/>
      <protection locked="0"/>
    </xf>
    <xf numFmtId="0" fontId="0" fillId="6" borderId="9" xfId="0" applyFill="1" applyBorder="1" applyAlignment="1">
      <alignment horizontal="centerContinuous"/>
    </xf>
    <xf numFmtId="0" fontId="0" fillId="6" borderId="8" xfId="0" applyFill="1" applyBorder="1" applyAlignment="1">
      <alignment horizontal="centerContinuous"/>
    </xf>
    <xf numFmtId="0" fontId="0" fillId="6" borderId="10" xfId="0" applyFill="1" applyBorder="1" applyAlignment="1">
      <alignment horizontal="centerContinuous"/>
    </xf>
    <xf numFmtId="0" fontId="1" fillId="14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2" fontId="33" fillId="0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11" borderId="0" xfId="0" applyFont="1" applyFill="1" applyBorder="1" applyAlignment="1">
      <alignment horizontal="center"/>
    </xf>
    <xf numFmtId="2" fontId="4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15" borderId="8" xfId="0" applyFont="1" applyFill="1" applyBorder="1" applyAlignment="1">
      <alignment horizontal="centerContinuous"/>
    </xf>
    <xf numFmtId="0" fontId="0" fillId="5" borderId="25" xfId="0" applyFill="1" applyBorder="1" applyAlignment="1">
      <alignment/>
    </xf>
    <xf numFmtId="0" fontId="1" fillId="5" borderId="16" xfId="0" applyFon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7" xfId="0" applyFill="1" applyBorder="1" applyAlignment="1">
      <alignment/>
    </xf>
    <xf numFmtId="0" fontId="1" fillId="6" borderId="31" xfId="0" applyFont="1" applyFill="1" applyBorder="1" applyAlignment="1">
      <alignment horizontal="centerContinuous"/>
    </xf>
    <xf numFmtId="0" fontId="1" fillId="6" borderId="32" xfId="0" applyFont="1" applyFill="1" applyBorder="1" applyAlignment="1">
      <alignment horizontal="centerContinuous"/>
    </xf>
    <xf numFmtId="0" fontId="1" fillId="15" borderId="31" xfId="0" applyFont="1" applyFill="1" applyBorder="1" applyAlignment="1">
      <alignment horizontal="centerContinuous"/>
    </xf>
    <xf numFmtId="0" fontId="1" fillId="15" borderId="32" xfId="0" applyFont="1" applyFill="1" applyBorder="1" applyAlignment="1">
      <alignment horizontal="centerContinuous"/>
    </xf>
    <xf numFmtId="0" fontId="1" fillId="12" borderId="33" xfId="0" applyFont="1" applyFill="1" applyBorder="1" applyAlignment="1">
      <alignment horizontal="centerContinuous"/>
    </xf>
    <xf numFmtId="0" fontId="0" fillId="12" borderId="34" xfId="0" applyFill="1" applyBorder="1" applyAlignment="1">
      <alignment horizontal="centerContinuous"/>
    </xf>
    <xf numFmtId="0" fontId="0" fillId="12" borderId="35" xfId="0" applyFill="1" applyBorder="1" applyAlignment="1">
      <alignment horizontal="centerContinuous"/>
    </xf>
    <xf numFmtId="0" fontId="41" fillId="5" borderId="25" xfId="0" applyFont="1" applyFill="1" applyBorder="1" applyAlignment="1">
      <alignment horizontal="centerContinuous"/>
    </xf>
    <xf numFmtId="0" fontId="41" fillId="5" borderId="27" xfId="0" applyFont="1" applyFill="1" applyBorder="1" applyAlignment="1">
      <alignment horizontal="centerContinuous"/>
    </xf>
    <xf numFmtId="0" fontId="42" fillId="5" borderId="17" xfId="0" applyFont="1" applyFill="1" applyBorder="1" applyAlignment="1">
      <alignment/>
    </xf>
    <xf numFmtId="0" fontId="1" fillId="12" borderId="31" xfId="0" applyFont="1" applyFill="1" applyBorder="1" applyAlignment="1">
      <alignment horizontal="centerContinuous" vertical="justify"/>
    </xf>
    <xf numFmtId="0" fontId="1" fillId="12" borderId="32" xfId="0" applyFont="1" applyFill="1" applyBorder="1" applyAlignment="1">
      <alignment horizontal="centerContinuous" vertical="justify"/>
    </xf>
    <xf numFmtId="0" fontId="0" fillId="5" borderId="18" xfId="0" applyFill="1" applyBorder="1" applyAlignment="1">
      <alignment/>
    </xf>
    <xf numFmtId="0" fontId="0" fillId="5" borderId="20" xfId="0" applyFill="1" applyBorder="1" applyAlignment="1">
      <alignment/>
    </xf>
    <xf numFmtId="14" fontId="1" fillId="4" borderId="0" xfId="0" applyNumberFormat="1" applyFont="1" applyFill="1" applyAlignment="1">
      <alignment horizontal="center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2" fontId="33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 locked="0"/>
    </xf>
    <xf numFmtId="22" fontId="33" fillId="4" borderId="0" xfId="0" applyNumberFormat="1" applyFont="1" applyFill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25" xfId="21" applyFont="1" applyBorder="1" applyAlignment="1">
      <alignment horizontal="center"/>
      <protection/>
    </xf>
    <xf numFmtId="0" fontId="7" fillId="0" borderId="16" xfId="21" applyFont="1" applyBorder="1" applyAlignment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7" fillId="0" borderId="36" xfId="21" applyFont="1" applyBorder="1" applyAlignment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7" fillId="0" borderId="36" xfId="21" applyFont="1" applyBorder="1" applyAlignment="1">
      <alignment horizontal="center"/>
      <protection/>
    </xf>
    <xf numFmtId="0" fontId="7" fillId="0" borderId="27" xfId="21" applyFont="1" applyBorder="1" applyAlignment="1">
      <alignment horizontal="center"/>
      <protection/>
    </xf>
    <xf numFmtId="0" fontId="14" fillId="16" borderId="9" xfId="21" applyFont="1" applyFill="1" applyBorder="1" applyAlignment="1">
      <alignment horizontal="center" vertical="center"/>
      <protection/>
    </xf>
    <xf numFmtId="0" fontId="14" fillId="16" borderId="8" xfId="21" applyFont="1" applyFill="1" applyBorder="1" applyAlignment="1">
      <alignment horizontal="center" vertical="center"/>
      <protection/>
    </xf>
    <xf numFmtId="0" fontId="14" fillId="16" borderId="10" xfId="21" applyFont="1" applyFill="1" applyBorder="1" applyAlignment="1">
      <alignment horizontal="center" vertical="center"/>
      <protection/>
    </xf>
    <xf numFmtId="0" fontId="14" fillId="16" borderId="9" xfId="21" applyFont="1" applyFill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21" applyFont="1" applyAlignment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ers calcu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4</xdr:row>
      <xdr:rowOff>9525</xdr:rowOff>
    </xdr:from>
    <xdr:to>
      <xdr:col>2</xdr:col>
      <xdr:colOff>428625</xdr:colOff>
      <xdr:row>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819275" y="676275"/>
          <a:ext cx="133350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8</xdr:row>
      <xdr:rowOff>0</xdr:rowOff>
    </xdr:from>
    <xdr:to>
      <xdr:col>2</xdr:col>
      <xdr:colOff>428625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19275" y="1314450"/>
          <a:ext cx="1333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</xdr:row>
      <xdr:rowOff>9525</xdr:rowOff>
    </xdr:from>
    <xdr:to>
      <xdr:col>2</xdr:col>
      <xdr:colOff>428625</xdr:colOff>
      <xdr:row>15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819275" y="1990725"/>
          <a:ext cx="133350" cy="485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419100</xdr:colOff>
      <xdr:row>3</xdr:row>
      <xdr:rowOff>9525</xdr:rowOff>
    </xdr:to>
    <xdr:sp>
      <xdr:nvSpPr>
        <xdr:cNvPr id="4" name="Line 4"/>
        <xdr:cNvSpPr>
          <a:spLocks/>
        </xdr:cNvSpPr>
      </xdr:nvSpPr>
      <xdr:spPr>
        <a:xfrm>
          <a:off x="1524000" y="514350"/>
          <a:ext cx="118110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152400</xdr:rowOff>
    </xdr:from>
    <xdr:to>
      <xdr:col>4</xdr:col>
      <xdr:colOff>9525</xdr:colOff>
      <xdr:row>15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762000" y="2619375"/>
          <a:ext cx="2295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</xdr:row>
      <xdr:rowOff>9525</xdr:rowOff>
    </xdr:from>
    <xdr:to>
      <xdr:col>2</xdr:col>
      <xdr:colOff>361950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885950" y="514350"/>
          <a:ext cx="0" cy="161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7</xdr:row>
      <xdr:rowOff>9525</xdr:rowOff>
    </xdr:from>
    <xdr:to>
      <xdr:col>2</xdr:col>
      <xdr:colOff>361950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1885950" y="1162050"/>
          <a:ext cx="0" cy="152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0</xdr:rowOff>
    </xdr:from>
    <xdr:to>
      <xdr:col>2</xdr:col>
      <xdr:colOff>361950</xdr:colOff>
      <xdr:row>12</xdr:row>
      <xdr:rowOff>9525</xdr:rowOff>
    </xdr:to>
    <xdr:sp>
      <xdr:nvSpPr>
        <xdr:cNvPr id="8" name="Line 8"/>
        <xdr:cNvSpPr>
          <a:spLocks/>
        </xdr:cNvSpPr>
      </xdr:nvSpPr>
      <xdr:spPr>
        <a:xfrm>
          <a:off x="1885950" y="1819275"/>
          <a:ext cx="0" cy="171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9525</xdr:rowOff>
    </xdr:from>
    <xdr:to>
      <xdr:col>2</xdr:col>
      <xdr:colOff>361950</xdr:colOff>
      <xdr:row>15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885950" y="2476500"/>
          <a:ext cx="0" cy="1333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</xdr:row>
      <xdr:rowOff>57150</xdr:rowOff>
    </xdr:from>
    <xdr:to>
      <xdr:col>2</xdr:col>
      <xdr:colOff>542925</xdr:colOff>
      <xdr:row>15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2066925" y="561975"/>
          <a:ext cx="0" cy="196215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7</xdr:row>
      <xdr:rowOff>85725</xdr:rowOff>
    </xdr:from>
    <xdr:to>
      <xdr:col>3</xdr:col>
      <xdr:colOff>419100</xdr:colOff>
      <xdr:row>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1885950" y="1238250"/>
          <a:ext cx="819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85725</xdr:rowOff>
    </xdr:from>
    <xdr:to>
      <xdr:col>3</xdr:col>
      <xdr:colOff>152400</xdr:colOff>
      <xdr:row>11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885950" y="1905000"/>
          <a:ext cx="552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95250</xdr:rowOff>
    </xdr:from>
    <xdr:to>
      <xdr:col>3</xdr:col>
      <xdr:colOff>9525</xdr:colOff>
      <xdr:row>15</xdr:row>
      <xdr:rowOff>76200</xdr:rowOff>
    </xdr:to>
    <xdr:sp>
      <xdr:nvSpPr>
        <xdr:cNvPr id="13" name="Line 13"/>
        <xdr:cNvSpPr>
          <a:spLocks/>
        </xdr:cNvSpPr>
      </xdr:nvSpPr>
      <xdr:spPr>
        <a:xfrm flipV="1">
          <a:off x="2295525" y="1914525"/>
          <a:ext cx="0" cy="6286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7</xdr:row>
      <xdr:rowOff>85725</xdr:rowOff>
    </xdr:from>
    <xdr:to>
      <xdr:col>3</xdr:col>
      <xdr:colOff>295275</xdr:colOff>
      <xdr:row>15</xdr:row>
      <xdr:rowOff>76200</xdr:rowOff>
    </xdr:to>
    <xdr:sp>
      <xdr:nvSpPr>
        <xdr:cNvPr id="14" name="Line 14"/>
        <xdr:cNvSpPr>
          <a:spLocks/>
        </xdr:cNvSpPr>
      </xdr:nvSpPr>
      <xdr:spPr>
        <a:xfrm flipV="1">
          <a:off x="2581275" y="1238250"/>
          <a:ext cx="0" cy="1304925"/>
        </a:xfrm>
        <a:prstGeom prst="line">
          <a:avLst/>
        </a:prstGeom>
        <a:solidFill>
          <a:srgbClr val="FFFFFF"/>
        </a:solidFill>
        <a:ln w="0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13</xdr:row>
      <xdr:rowOff>85725</xdr:rowOff>
    </xdr:from>
    <xdr:to>
      <xdr:col>3</xdr:col>
      <xdr:colOff>638175</xdr:colOff>
      <xdr:row>13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2524125" y="22288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5</xdr:row>
      <xdr:rowOff>76200</xdr:rowOff>
    </xdr:from>
    <xdr:to>
      <xdr:col>3</xdr:col>
      <xdr:colOff>571500</xdr:colOff>
      <xdr:row>5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2162175" y="9048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123825</xdr:rowOff>
    </xdr:from>
    <xdr:to>
      <xdr:col>2</xdr:col>
      <xdr:colOff>381000</xdr:colOff>
      <xdr:row>16</xdr:row>
      <xdr:rowOff>19050</xdr:rowOff>
    </xdr:to>
    <xdr:sp>
      <xdr:nvSpPr>
        <xdr:cNvPr id="17" name="Oval 17"/>
        <xdr:cNvSpPr>
          <a:spLocks/>
        </xdr:cNvSpPr>
      </xdr:nvSpPr>
      <xdr:spPr>
        <a:xfrm>
          <a:off x="1857375" y="2590800"/>
          <a:ext cx="476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</xdr:row>
      <xdr:rowOff>142875</xdr:rowOff>
    </xdr:from>
    <xdr:to>
      <xdr:col>2</xdr:col>
      <xdr:colOff>381000</xdr:colOff>
      <xdr:row>3</xdr:row>
      <xdr:rowOff>38100</xdr:rowOff>
    </xdr:to>
    <xdr:sp>
      <xdr:nvSpPr>
        <xdr:cNvPr id="18" name="Oval 18"/>
        <xdr:cNvSpPr>
          <a:spLocks/>
        </xdr:cNvSpPr>
      </xdr:nvSpPr>
      <xdr:spPr>
        <a:xfrm>
          <a:off x="1857375" y="476250"/>
          <a:ext cx="4762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</xdr:row>
      <xdr:rowOff>57150</xdr:rowOff>
    </xdr:from>
    <xdr:to>
      <xdr:col>2</xdr:col>
      <xdr:colOff>381000</xdr:colOff>
      <xdr:row>7</xdr:row>
      <xdr:rowOff>114300</xdr:rowOff>
    </xdr:to>
    <xdr:sp>
      <xdr:nvSpPr>
        <xdr:cNvPr id="19" name="Oval 19"/>
        <xdr:cNvSpPr>
          <a:spLocks/>
        </xdr:cNvSpPr>
      </xdr:nvSpPr>
      <xdr:spPr>
        <a:xfrm>
          <a:off x="1857375" y="1209675"/>
          <a:ext cx="476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</xdr:row>
      <xdr:rowOff>66675</xdr:rowOff>
    </xdr:from>
    <xdr:to>
      <xdr:col>2</xdr:col>
      <xdr:colOff>381000</xdr:colOff>
      <xdr:row>11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1857375" y="1885950"/>
          <a:ext cx="476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12</xdr:row>
      <xdr:rowOff>19050</xdr:rowOff>
    </xdr:from>
    <xdr:to>
      <xdr:col>9</xdr:col>
      <xdr:colOff>209550</xdr:colOff>
      <xdr:row>15</xdr:row>
      <xdr:rowOff>19050</xdr:rowOff>
    </xdr:to>
    <xdr:sp macro="[0]!Retour_menu">
      <xdr:nvSpPr>
        <xdr:cNvPr id="21" name="AutoShape 22"/>
        <xdr:cNvSpPr>
          <a:spLocks/>
        </xdr:cNvSpPr>
      </xdr:nvSpPr>
      <xdr:spPr>
        <a:xfrm>
          <a:off x="5105400" y="2000250"/>
          <a:ext cx="1276350" cy="485775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Retour Menu</a:t>
          </a:r>
        </a:p>
      </xdr:txBody>
    </xdr:sp>
    <xdr:clientData/>
  </xdr:twoCellAnchor>
  <xdr:twoCellAnchor>
    <xdr:from>
      <xdr:col>1</xdr:col>
      <xdr:colOff>238125</xdr:colOff>
      <xdr:row>17</xdr:row>
      <xdr:rowOff>76200</xdr:rowOff>
    </xdr:from>
    <xdr:to>
      <xdr:col>8</xdr:col>
      <xdr:colOff>28575</xdr:colOff>
      <xdr:row>19</xdr:row>
      <xdr:rowOff>28575</xdr:rowOff>
    </xdr:to>
    <xdr:sp macro="[0]!Formule_calcul_Pont_2R">
      <xdr:nvSpPr>
        <xdr:cNvPr id="22" name="Rectangle 23"/>
        <xdr:cNvSpPr>
          <a:spLocks/>
        </xdr:cNvSpPr>
      </xdr:nvSpPr>
      <xdr:spPr>
        <a:xfrm>
          <a:off x="1000125" y="2867025"/>
          <a:ext cx="4438650" cy="2762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Cliquez sur ce bouton pour entrer la tension U en volt ainsi que R1, R2 et R3 en Ohm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7</xdr:row>
      <xdr:rowOff>38100</xdr:rowOff>
    </xdr:from>
    <xdr:to>
      <xdr:col>3</xdr:col>
      <xdr:colOff>142875</xdr:colOff>
      <xdr:row>21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685925" y="876300"/>
          <a:ext cx="152400" cy="2266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9</xdr:row>
      <xdr:rowOff>142875</xdr:rowOff>
    </xdr:from>
    <xdr:to>
      <xdr:col>3</xdr:col>
      <xdr:colOff>323850</xdr:colOff>
      <xdr:row>18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885950" y="1304925"/>
          <a:ext cx="133350" cy="1466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9</xdr:row>
      <xdr:rowOff>142875</xdr:rowOff>
    </xdr:from>
    <xdr:to>
      <xdr:col>4</xdr:col>
      <xdr:colOff>104775</xdr:colOff>
      <xdr:row>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019300" y="1304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18</xdr:row>
      <xdr:rowOff>152400</xdr:rowOff>
    </xdr:from>
    <xdr:to>
      <xdr:col>4</xdr:col>
      <xdr:colOff>104775</xdr:colOff>
      <xdr:row>18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028825" y="2771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7</xdr:row>
      <xdr:rowOff>38100</xdr:rowOff>
    </xdr:from>
    <xdr:to>
      <xdr:col>2</xdr:col>
      <xdr:colOff>752475</xdr:colOff>
      <xdr:row>7</xdr:row>
      <xdr:rowOff>38100</xdr:rowOff>
    </xdr:to>
    <xdr:sp>
      <xdr:nvSpPr>
        <xdr:cNvPr id="5" name="Line 5"/>
        <xdr:cNvSpPr>
          <a:spLocks/>
        </xdr:cNvSpPr>
      </xdr:nvSpPr>
      <xdr:spPr>
        <a:xfrm flipH="1">
          <a:off x="1095375" y="876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21</xdr:row>
      <xdr:rowOff>38100</xdr:rowOff>
    </xdr:from>
    <xdr:to>
      <xdr:col>2</xdr:col>
      <xdr:colOff>742950</xdr:colOff>
      <xdr:row>21</xdr:row>
      <xdr:rowOff>38100</xdr:rowOff>
    </xdr:to>
    <xdr:sp>
      <xdr:nvSpPr>
        <xdr:cNvPr id="6" name="Line 6"/>
        <xdr:cNvSpPr>
          <a:spLocks/>
        </xdr:cNvSpPr>
      </xdr:nvSpPr>
      <xdr:spPr>
        <a:xfrm flipH="1">
          <a:off x="1085850" y="3143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4</xdr:row>
      <xdr:rowOff>19050</xdr:rowOff>
    </xdr:from>
    <xdr:ext cx="4686300" cy="266700"/>
    <xdr:sp>
      <xdr:nvSpPr>
        <xdr:cNvPr id="7" name="TextBox 7"/>
        <xdr:cNvSpPr txBox="1">
          <a:spLocks noChangeArrowheads="1"/>
        </xdr:cNvSpPr>
      </xdr:nvSpPr>
      <xdr:spPr>
        <a:xfrm>
          <a:off x="2057400" y="466725"/>
          <a:ext cx="4686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Impédance TR  =  ( Rapport de P/S ) ²  X  Impédance HP</a:t>
          </a:r>
        </a:p>
      </xdr:txBody>
    </xdr:sp>
    <xdr:clientData/>
  </xdr:oneCellAnchor>
  <xdr:oneCellAnchor>
    <xdr:from>
      <xdr:col>3</xdr:col>
      <xdr:colOff>342900</xdr:colOff>
      <xdr:row>3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038350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142875</xdr:colOff>
      <xdr:row>0</xdr:row>
      <xdr:rowOff>0</xdr:rowOff>
    </xdr:from>
    <xdr:ext cx="8667750" cy="333375"/>
    <xdr:sp>
      <xdr:nvSpPr>
        <xdr:cNvPr id="9" name="TextBox 9"/>
        <xdr:cNvSpPr txBox="1">
          <a:spLocks noChangeArrowheads="1"/>
        </xdr:cNvSpPr>
      </xdr:nvSpPr>
      <xdr:spPr>
        <a:xfrm>
          <a:off x="142875" y="0"/>
          <a:ext cx="8667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COMMENT CONNAÎTRE  L'IMPEDANCE  D'UN  TRANSFORMATEUR  DE  SORTIE</a:t>
          </a:r>
        </a:p>
      </xdr:txBody>
    </xdr:sp>
    <xdr:clientData/>
  </xdr:oneCellAnchor>
  <xdr:oneCellAnchor>
    <xdr:from>
      <xdr:col>3</xdr:col>
      <xdr:colOff>257175</xdr:colOff>
      <xdr:row>22</xdr:row>
      <xdr:rowOff>57150</xdr:rowOff>
    </xdr:from>
    <xdr:ext cx="4914900" cy="1819275"/>
    <xdr:sp>
      <xdr:nvSpPr>
        <xdr:cNvPr id="10" name="TextBox 10"/>
        <xdr:cNvSpPr txBox="1">
          <a:spLocks noChangeArrowheads="1"/>
        </xdr:cNvSpPr>
      </xdr:nvSpPr>
      <xdr:spPr>
        <a:xfrm>
          <a:off x="1952625" y="3257550"/>
          <a:ext cx="49149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munir d'une source de tension alternative, exemple 48 volts.
La connecter au primaire du transformateur de modulation, puis l'entrez en ( 1 )
Mesurez la tension au secondaire du transformateur de modulation, puis l'entrez en ( 2 )
En ( 3 ) vous obtenez le rapportde transformateur, qui est ensuite élevé au carré en ( 4 ).
Entrez l'impédance de votre haut parleur, en ( 5 ).
Le résultat en inscrit en ( 6 ).</a:t>
          </a:r>
        </a:p>
      </xdr:txBody>
    </xdr:sp>
    <xdr:clientData/>
  </xdr:oneCellAnchor>
  <xdr:twoCellAnchor>
    <xdr:from>
      <xdr:col>7</xdr:col>
      <xdr:colOff>476250</xdr:colOff>
      <xdr:row>12</xdr:row>
      <xdr:rowOff>66675</xdr:rowOff>
    </xdr:from>
    <xdr:to>
      <xdr:col>7</xdr:col>
      <xdr:colOff>695325</xdr:colOff>
      <xdr:row>15</xdr:row>
      <xdr:rowOff>76200</xdr:rowOff>
    </xdr:to>
    <xdr:sp>
      <xdr:nvSpPr>
        <xdr:cNvPr id="11" name="Rectangle 11"/>
        <xdr:cNvSpPr>
          <a:spLocks/>
        </xdr:cNvSpPr>
      </xdr:nvSpPr>
      <xdr:spPr>
        <a:xfrm>
          <a:off x="4962525" y="1714500"/>
          <a:ext cx="2190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10</xdr:row>
      <xdr:rowOff>57150</xdr:rowOff>
    </xdr:from>
    <xdr:to>
      <xdr:col>7</xdr:col>
      <xdr:colOff>1009650</xdr:colOff>
      <xdr:row>12</xdr:row>
      <xdr:rowOff>66675</xdr:rowOff>
    </xdr:to>
    <xdr:sp>
      <xdr:nvSpPr>
        <xdr:cNvPr id="12" name="Line 12"/>
        <xdr:cNvSpPr>
          <a:spLocks/>
        </xdr:cNvSpPr>
      </xdr:nvSpPr>
      <xdr:spPr>
        <a:xfrm flipV="1">
          <a:off x="5191125" y="1381125"/>
          <a:ext cx="304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10</xdr:row>
      <xdr:rowOff>47625</xdr:rowOff>
    </xdr:from>
    <xdr:to>
      <xdr:col>7</xdr:col>
      <xdr:colOff>1009650</xdr:colOff>
      <xdr:row>17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5495925" y="13716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15</xdr:row>
      <xdr:rowOff>76200</xdr:rowOff>
    </xdr:from>
    <xdr:to>
      <xdr:col>7</xdr:col>
      <xdr:colOff>1009650</xdr:colOff>
      <xdr:row>17</xdr:row>
      <xdr:rowOff>66675</xdr:rowOff>
    </xdr:to>
    <xdr:sp>
      <xdr:nvSpPr>
        <xdr:cNvPr id="14" name="Line 14"/>
        <xdr:cNvSpPr>
          <a:spLocks/>
        </xdr:cNvSpPr>
      </xdr:nvSpPr>
      <xdr:spPr>
        <a:xfrm flipH="1" flipV="1">
          <a:off x="5181600" y="2209800"/>
          <a:ext cx="3143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12</xdr:row>
      <xdr:rowOff>66675</xdr:rowOff>
    </xdr:from>
    <xdr:to>
      <xdr:col>7</xdr:col>
      <xdr:colOff>466725</xdr:colOff>
      <xdr:row>12</xdr:row>
      <xdr:rowOff>66675</xdr:rowOff>
    </xdr:to>
    <xdr:sp>
      <xdr:nvSpPr>
        <xdr:cNvPr id="15" name="Line 15"/>
        <xdr:cNvSpPr>
          <a:spLocks/>
        </xdr:cNvSpPr>
      </xdr:nvSpPr>
      <xdr:spPr>
        <a:xfrm flipH="1">
          <a:off x="4762500" y="1714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15</xdr:row>
      <xdr:rowOff>76200</xdr:rowOff>
    </xdr:from>
    <xdr:to>
      <xdr:col>7</xdr:col>
      <xdr:colOff>476250</xdr:colOff>
      <xdr:row>15</xdr:row>
      <xdr:rowOff>76200</xdr:rowOff>
    </xdr:to>
    <xdr:sp>
      <xdr:nvSpPr>
        <xdr:cNvPr id="16" name="Line 16"/>
        <xdr:cNvSpPr>
          <a:spLocks/>
        </xdr:cNvSpPr>
      </xdr:nvSpPr>
      <xdr:spPr>
        <a:xfrm flipH="1">
          <a:off x="4772025" y="22098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15</xdr:row>
      <xdr:rowOff>66675</xdr:rowOff>
    </xdr:from>
    <xdr:to>
      <xdr:col>7</xdr:col>
      <xdr:colOff>285750</xdr:colOff>
      <xdr:row>18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4772025" y="22002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18</xdr:row>
      <xdr:rowOff>152400</xdr:rowOff>
    </xdr:from>
    <xdr:to>
      <xdr:col>7</xdr:col>
      <xdr:colOff>285750</xdr:colOff>
      <xdr:row>18</xdr:row>
      <xdr:rowOff>152400</xdr:rowOff>
    </xdr:to>
    <xdr:sp>
      <xdr:nvSpPr>
        <xdr:cNvPr id="18" name="Line 18"/>
        <xdr:cNvSpPr>
          <a:spLocks/>
        </xdr:cNvSpPr>
      </xdr:nvSpPr>
      <xdr:spPr>
        <a:xfrm flipH="1">
          <a:off x="3724275" y="27717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50</xdr:row>
      <xdr:rowOff>57150</xdr:rowOff>
    </xdr:from>
    <xdr:to>
      <xdr:col>7</xdr:col>
      <xdr:colOff>361950</xdr:colOff>
      <xdr:row>50</xdr:row>
      <xdr:rowOff>57150</xdr:rowOff>
    </xdr:to>
    <xdr:sp>
      <xdr:nvSpPr>
        <xdr:cNvPr id="19" name="Line 19"/>
        <xdr:cNvSpPr>
          <a:spLocks/>
        </xdr:cNvSpPr>
      </xdr:nvSpPr>
      <xdr:spPr>
        <a:xfrm flipH="1">
          <a:off x="4191000" y="7791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9</xdr:row>
      <xdr:rowOff>142875</xdr:rowOff>
    </xdr:from>
    <xdr:to>
      <xdr:col>7</xdr:col>
      <xdr:colOff>276225</xdr:colOff>
      <xdr:row>9</xdr:row>
      <xdr:rowOff>142875</xdr:rowOff>
    </xdr:to>
    <xdr:sp>
      <xdr:nvSpPr>
        <xdr:cNvPr id="20" name="Line 20"/>
        <xdr:cNvSpPr>
          <a:spLocks/>
        </xdr:cNvSpPr>
      </xdr:nvSpPr>
      <xdr:spPr>
        <a:xfrm flipH="1">
          <a:off x="3714750" y="13049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9</xdr:row>
      <xdr:rowOff>133350</xdr:rowOff>
    </xdr:from>
    <xdr:to>
      <xdr:col>7</xdr:col>
      <xdr:colOff>276225</xdr:colOff>
      <xdr:row>12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4762500" y="1295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28575</xdr:rowOff>
    </xdr:from>
    <xdr:to>
      <xdr:col>2</xdr:col>
      <xdr:colOff>219075</xdr:colOff>
      <xdr:row>6</xdr:row>
      <xdr:rowOff>9525</xdr:rowOff>
    </xdr:to>
    <xdr:sp macro="[0]!Retour_menu">
      <xdr:nvSpPr>
        <xdr:cNvPr id="22" name="AutoShape 22"/>
        <xdr:cNvSpPr>
          <a:spLocks/>
        </xdr:cNvSpPr>
      </xdr:nvSpPr>
      <xdr:spPr>
        <a:xfrm>
          <a:off x="495300" y="476250"/>
          <a:ext cx="657225" cy="304800"/>
        </a:xfrm>
        <a:prstGeom prst="leftArrow">
          <a:avLst>
            <a:gd name="adj" fmla="val -50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5</xdr:row>
      <xdr:rowOff>114300</xdr:rowOff>
    </xdr:from>
    <xdr:to>
      <xdr:col>6</xdr:col>
      <xdr:colOff>266700</xdr:colOff>
      <xdr:row>7</xdr:row>
      <xdr:rowOff>19050</xdr:rowOff>
    </xdr:to>
    <xdr:sp macro="[0]!Vers_aide_tab_de_conversion">
      <xdr:nvSpPr>
        <xdr:cNvPr id="1" name="Rectangle 1"/>
        <xdr:cNvSpPr>
          <a:spLocks/>
        </xdr:cNvSpPr>
      </xdr:nvSpPr>
      <xdr:spPr>
        <a:xfrm>
          <a:off x="1200150" y="1304925"/>
          <a:ext cx="3314700" cy="228600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AIDE PAR LETABLEAU DE CONVERSION</a:t>
          </a:r>
        </a:p>
      </xdr:txBody>
    </xdr:sp>
    <xdr:clientData/>
  </xdr:twoCellAnchor>
  <xdr:twoCellAnchor>
    <xdr:from>
      <xdr:col>0</xdr:col>
      <xdr:colOff>238125</xdr:colOff>
      <xdr:row>1</xdr:row>
      <xdr:rowOff>9525</xdr:rowOff>
    </xdr:from>
    <xdr:to>
      <xdr:col>7</xdr:col>
      <xdr:colOff>609600</xdr:colOff>
      <xdr:row>2</xdr:row>
      <xdr:rowOff>19050</xdr:rowOff>
    </xdr:to>
    <xdr:sp macro="[0]!Valeur_1_condensateur">
      <xdr:nvSpPr>
        <xdr:cNvPr id="2" name="Rectangle 2"/>
        <xdr:cNvSpPr>
          <a:spLocks/>
        </xdr:cNvSpPr>
      </xdr:nvSpPr>
      <xdr:spPr>
        <a:xfrm>
          <a:off x="238125" y="333375"/>
          <a:ext cx="5305425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Calcul de la valeur d'un Condensateur en connaissant F et Z </a:t>
          </a:r>
          <a:r>
            <a:rPr lang="en-US" cap="none" sz="1000" b="1" i="0" u="none" baseline="0"/>
            <a:t>( Cliquez )</a:t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8</xdr:col>
      <xdr:colOff>238125</xdr:colOff>
      <xdr:row>0</xdr:row>
      <xdr:rowOff>314325</xdr:rowOff>
    </xdr:to>
    <xdr:sp macro="[0]!Impédance">
      <xdr:nvSpPr>
        <xdr:cNvPr id="3" name="Rectangle 3"/>
        <xdr:cNvSpPr>
          <a:spLocks/>
        </xdr:cNvSpPr>
      </xdr:nvSpPr>
      <xdr:spPr>
        <a:xfrm>
          <a:off x="38100" y="47625"/>
          <a:ext cx="5819775" cy="26670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Calcul de l'impédance d'un Condensateur en connaissant F et C </a:t>
          </a:r>
          <a:r>
            <a:rPr lang="en-US" cap="none" sz="1000" b="1" i="0" u="none" baseline="0"/>
            <a:t>( Cliquez )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62350" y="2019300"/>
          <a:ext cx="685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057400" y="2705100"/>
          <a:ext cx="8191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3</xdr:row>
      <xdr:rowOff>9525</xdr:rowOff>
    </xdr:from>
    <xdr:to>
      <xdr:col>1</xdr:col>
      <xdr:colOff>238125</xdr:colOff>
      <xdr:row>4</xdr:row>
      <xdr:rowOff>114300</xdr:rowOff>
    </xdr:to>
    <xdr:sp macro="[0]!Retour_menu">
      <xdr:nvSpPr>
        <xdr:cNvPr id="6" name="AutoShape 6"/>
        <xdr:cNvSpPr>
          <a:spLocks/>
        </xdr:cNvSpPr>
      </xdr:nvSpPr>
      <xdr:spPr>
        <a:xfrm>
          <a:off x="266700" y="800100"/>
          <a:ext cx="657225" cy="304800"/>
        </a:xfrm>
        <a:prstGeom prst="leftArrow">
          <a:avLst>
            <a:gd name="adj" fmla="val -50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76200</xdr:rowOff>
    </xdr:from>
    <xdr:to>
      <xdr:col>4</xdr:col>
      <xdr:colOff>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2190750" y="17145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76200</xdr:rowOff>
    </xdr:from>
    <xdr:to>
      <xdr:col>3</xdr:col>
      <xdr:colOff>381000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2190750" y="20383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9525</xdr:colOff>
      <xdr:row>11</xdr:row>
      <xdr:rowOff>133350</xdr:rowOff>
    </xdr:from>
    <xdr:ext cx="533400" cy="190500"/>
    <xdr:sp>
      <xdr:nvSpPr>
        <xdr:cNvPr id="3" name="TextBox 3"/>
        <xdr:cNvSpPr txBox="1">
          <a:spLocks noChangeArrowheads="1"/>
        </xdr:cNvSpPr>
      </xdr:nvSpPr>
      <xdr:spPr>
        <a:xfrm>
          <a:off x="4505325" y="225742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Kilohertz</a:t>
          </a:r>
        </a:p>
      </xdr:txBody>
    </xdr:sp>
    <xdr:clientData/>
  </xdr:oneCellAnchor>
  <xdr:oneCellAnchor>
    <xdr:from>
      <xdr:col>4</xdr:col>
      <xdr:colOff>295275</xdr:colOff>
      <xdr:row>10</xdr:row>
      <xdr:rowOff>0</xdr:rowOff>
    </xdr:from>
    <xdr:ext cx="590550" cy="190500"/>
    <xdr:sp>
      <xdr:nvSpPr>
        <xdr:cNvPr id="4" name="TextBox 4"/>
        <xdr:cNvSpPr txBox="1">
          <a:spLocks noChangeArrowheads="1"/>
        </xdr:cNvSpPr>
      </xdr:nvSpPr>
      <xdr:spPr>
        <a:xfrm>
          <a:off x="2819400" y="19621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Fréquence</a:t>
          </a:r>
        </a:p>
      </xdr:txBody>
    </xdr:sp>
    <xdr:clientData/>
  </xdr:oneCellAnchor>
  <xdr:oneCellAnchor>
    <xdr:from>
      <xdr:col>4</xdr:col>
      <xdr:colOff>152400</xdr:colOff>
      <xdr:row>7</xdr:row>
      <xdr:rowOff>152400</xdr:rowOff>
    </xdr:from>
    <xdr:ext cx="1038225" cy="180975"/>
    <xdr:sp>
      <xdr:nvSpPr>
        <xdr:cNvPr id="5" name="TextBox 5"/>
        <xdr:cNvSpPr txBox="1">
          <a:spLocks noChangeArrowheads="1"/>
        </xdr:cNvSpPr>
      </xdr:nvSpPr>
      <xdr:spPr>
        <a:xfrm>
          <a:off x="2676525" y="1628775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Longueur d'ondes =</a:t>
          </a:r>
        </a:p>
      </xdr:txBody>
    </xdr:sp>
    <xdr:clientData/>
  </xdr:oneCellAnchor>
  <xdr:oneCellAnchor>
    <xdr:from>
      <xdr:col>7</xdr:col>
      <xdr:colOff>9525</xdr:colOff>
      <xdr:row>8</xdr:row>
      <xdr:rowOff>0</xdr:rowOff>
    </xdr:from>
    <xdr:ext cx="419100" cy="190500"/>
    <xdr:sp>
      <xdr:nvSpPr>
        <xdr:cNvPr id="6" name="TextBox 6"/>
        <xdr:cNvSpPr txBox="1">
          <a:spLocks noChangeArrowheads="1"/>
        </xdr:cNvSpPr>
      </xdr:nvSpPr>
      <xdr:spPr>
        <a:xfrm>
          <a:off x="4505325" y="16383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Mètres</a:t>
          </a:r>
        </a:p>
      </xdr:txBody>
    </xdr:sp>
    <xdr:clientData/>
  </xdr:oneCellAnchor>
  <xdr:oneCellAnchor>
    <xdr:from>
      <xdr:col>7</xdr:col>
      <xdr:colOff>19050</xdr:colOff>
      <xdr:row>9</xdr:row>
      <xdr:rowOff>152400</xdr:rowOff>
    </xdr:from>
    <xdr:ext cx="581025" cy="180975"/>
    <xdr:sp>
      <xdr:nvSpPr>
        <xdr:cNvPr id="7" name="TextBox 7"/>
        <xdr:cNvSpPr txBox="1">
          <a:spLocks noChangeArrowheads="1"/>
        </xdr:cNvSpPr>
      </xdr:nvSpPr>
      <xdr:spPr>
        <a:xfrm>
          <a:off x="4514850" y="1952625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Mégahertz</a:t>
          </a:r>
        </a:p>
      </xdr:txBody>
    </xdr:sp>
    <xdr:clientData/>
  </xdr:oneCellAnchor>
  <xdr:oneCellAnchor>
    <xdr:from>
      <xdr:col>7</xdr:col>
      <xdr:colOff>19050</xdr:colOff>
      <xdr:row>13</xdr:row>
      <xdr:rowOff>152400</xdr:rowOff>
    </xdr:from>
    <xdr:ext cx="333375" cy="180975"/>
    <xdr:sp>
      <xdr:nvSpPr>
        <xdr:cNvPr id="8" name="TextBox 8"/>
        <xdr:cNvSpPr txBox="1">
          <a:spLocks noChangeArrowheads="1"/>
        </xdr:cNvSpPr>
      </xdr:nvSpPr>
      <xdr:spPr>
        <a:xfrm>
          <a:off x="4514850" y="26003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Hertz</a:t>
          </a:r>
        </a:p>
      </xdr:txBody>
    </xdr:sp>
    <xdr:clientData/>
  </xdr:oneCellAnchor>
  <xdr:oneCellAnchor>
    <xdr:from>
      <xdr:col>0</xdr:col>
      <xdr:colOff>0</xdr:colOff>
      <xdr:row>7</xdr:row>
      <xdr:rowOff>152400</xdr:rowOff>
    </xdr:from>
    <xdr:ext cx="1485900" cy="180975"/>
    <xdr:sp>
      <xdr:nvSpPr>
        <xdr:cNvPr id="9" name="TextBox 9"/>
        <xdr:cNvSpPr txBox="1">
          <a:spLocks noChangeArrowheads="1"/>
        </xdr:cNvSpPr>
      </xdr:nvSpPr>
      <xdr:spPr>
        <a:xfrm>
          <a:off x="0" y="1628775"/>
          <a:ext cx="1485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Entrer la fréquence en Khz ?</a:t>
          </a:r>
        </a:p>
      </xdr:txBody>
    </xdr:sp>
    <xdr:clientData/>
  </xdr:oneCellAnchor>
  <xdr:oneCellAnchor>
    <xdr:from>
      <xdr:col>3</xdr:col>
      <xdr:colOff>190500</xdr:colOff>
      <xdr:row>4</xdr:row>
      <xdr:rowOff>133350</xdr:rowOff>
    </xdr:from>
    <xdr:ext cx="485775" cy="190500"/>
    <xdr:sp>
      <xdr:nvSpPr>
        <xdr:cNvPr id="10" name="TextBox 10"/>
        <xdr:cNvSpPr txBox="1">
          <a:spLocks noChangeArrowheads="1"/>
        </xdr:cNvSpPr>
      </xdr:nvSpPr>
      <xdr:spPr>
        <a:xfrm>
          <a:off x="2333625" y="1123950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en mètre</a:t>
          </a:r>
        </a:p>
      </xdr:txBody>
    </xdr:sp>
    <xdr:clientData/>
  </xdr:oneCellAnchor>
  <xdr:oneCellAnchor>
    <xdr:from>
      <xdr:col>2</xdr:col>
      <xdr:colOff>561975</xdr:colOff>
      <xdr:row>3</xdr:row>
      <xdr:rowOff>66675</xdr:rowOff>
    </xdr:from>
    <xdr:ext cx="133350" cy="190500"/>
    <xdr:sp>
      <xdr:nvSpPr>
        <xdr:cNvPr id="11" name="TextBox 11"/>
        <xdr:cNvSpPr txBox="1">
          <a:spLocks noChangeArrowheads="1"/>
        </xdr:cNvSpPr>
      </xdr:nvSpPr>
      <xdr:spPr>
        <a:xfrm>
          <a:off x="2019300" y="895350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=</a:t>
          </a:r>
        </a:p>
      </xdr:txBody>
    </xdr:sp>
    <xdr:clientData/>
  </xdr:oneCellAnchor>
  <xdr:oneCellAnchor>
    <xdr:from>
      <xdr:col>0</xdr:col>
      <xdr:colOff>247650</xdr:colOff>
      <xdr:row>9</xdr:row>
      <xdr:rowOff>76200</xdr:rowOff>
    </xdr:from>
    <xdr:ext cx="981075" cy="361950"/>
    <xdr:sp>
      <xdr:nvSpPr>
        <xdr:cNvPr id="12" name="TextBox 12"/>
        <xdr:cNvSpPr txBox="1">
          <a:spLocks noChangeArrowheads="1"/>
        </xdr:cNvSpPr>
      </xdr:nvSpPr>
      <xdr:spPr>
        <a:xfrm>
          <a:off x="247650" y="1876425"/>
          <a:ext cx="981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Entrer la longueur
d'onde en mètre ?</a:t>
          </a:r>
        </a:p>
      </xdr:txBody>
    </xdr:sp>
    <xdr:clientData/>
  </xdr:oneCellAnchor>
  <xdr:twoCellAnchor>
    <xdr:from>
      <xdr:col>0</xdr:col>
      <xdr:colOff>133350</xdr:colOff>
      <xdr:row>0</xdr:row>
      <xdr:rowOff>85725</xdr:rowOff>
    </xdr:from>
    <xdr:to>
      <xdr:col>1</xdr:col>
      <xdr:colOff>104775</xdr:colOff>
      <xdr:row>1</xdr:row>
      <xdr:rowOff>57150</xdr:rowOff>
    </xdr:to>
    <xdr:sp macro="[0]!Retour_menu">
      <xdr:nvSpPr>
        <xdr:cNvPr id="13" name="AutoShape 13"/>
        <xdr:cNvSpPr>
          <a:spLocks/>
        </xdr:cNvSpPr>
      </xdr:nvSpPr>
      <xdr:spPr>
        <a:xfrm>
          <a:off x="133350" y="85725"/>
          <a:ext cx="657225" cy="304800"/>
        </a:xfrm>
        <a:prstGeom prst="leftArrow">
          <a:avLst>
            <a:gd name="adj" fmla="val -50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oneCellAnchor>
    <xdr:from>
      <xdr:col>1</xdr:col>
      <xdr:colOff>276225</xdr:colOff>
      <xdr:row>0</xdr:row>
      <xdr:rowOff>142875</xdr:rowOff>
    </xdr:from>
    <xdr:ext cx="4133850" cy="228600"/>
    <xdr:sp>
      <xdr:nvSpPr>
        <xdr:cNvPr id="14" name="TextBox 14"/>
        <xdr:cNvSpPr txBox="1">
          <a:spLocks noChangeArrowheads="1"/>
        </xdr:cNvSpPr>
      </xdr:nvSpPr>
      <xdr:spPr>
        <a:xfrm>
          <a:off x="962025" y="142875"/>
          <a:ext cx="413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Comment calcul la longueur d'onde d'un émetteur radio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95250</xdr:colOff>
      <xdr:row>1</xdr:row>
      <xdr:rowOff>38100</xdr:rowOff>
    </xdr:to>
    <xdr:sp macro="[0]!Retour_menu">
      <xdr:nvSpPr>
        <xdr:cNvPr id="1" name="AutoShape 1"/>
        <xdr:cNvSpPr>
          <a:spLocks/>
        </xdr:cNvSpPr>
      </xdr:nvSpPr>
      <xdr:spPr>
        <a:xfrm>
          <a:off x="123825" y="47625"/>
          <a:ext cx="657225" cy="304800"/>
        </a:xfrm>
        <a:prstGeom prst="leftArrow">
          <a:avLst>
            <a:gd name="adj" fmla="val -50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1</xdr:col>
      <xdr:colOff>209550</xdr:colOff>
      <xdr:row>0</xdr:row>
      <xdr:rowOff>85725</xdr:rowOff>
    </xdr:from>
    <xdr:to>
      <xdr:col>7</xdr:col>
      <xdr:colOff>0</xdr:colOff>
      <xdr:row>0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895350" y="85725"/>
          <a:ext cx="3905250" cy="2190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QUELQUES FREQUENCES D'EMETTEURS RADIO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514475" y="676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0</xdr:rowOff>
    </xdr:from>
    <xdr:to>
      <xdr:col>2</xdr:col>
      <xdr:colOff>95250</xdr:colOff>
      <xdr:row>11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33525" y="676275"/>
          <a:ext cx="85725" cy="1285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9525</xdr:rowOff>
    </xdr:from>
    <xdr:to>
      <xdr:col>2</xdr:col>
      <xdr:colOff>238125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676400" y="685800"/>
          <a:ext cx="85725" cy="1285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762000" y="676275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3</xdr:col>
      <xdr:colOff>9525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62000" y="1971675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552450</xdr:colOff>
      <xdr:row>12</xdr:row>
      <xdr:rowOff>142875</xdr:rowOff>
    </xdr:from>
    <xdr:ext cx="990600" cy="581025"/>
    <xdr:sp>
      <xdr:nvSpPr>
        <xdr:cNvPr id="6" name="AutoShape 10"/>
        <xdr:cNvSpPr>
          <a:spLocks/>
        </xdr:cNvSpPr>
      </xdr:nvSpPr>
      <xdr:spPr>
        <a:xfrm>
          <a:off x="3600450" y="2114550"/>
          <a:ext cx="990600" cy="581025"/>
        </a:xfrm>
        <a:prstGeom prst="wedgeRoundRectCallout">
          <a:avLst>
            <a:gd name="adj1" fmla="val 63462"/>
            <a:gd name="adj2" fmla="val -9590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Aller au Boulot !
Bon courage.</a:t>
          </a:r>
        </a:p>
      </xdr:txBody>
    </xdr:sp>
    <xdr:clientData/>
  </xdr:oneCellAnchor>
  <xdr:twoCellAnchor>
    <xdr:from>
      <xdr:col>0</xdr:col>
      <xdr:colOff>85725</xdr:colOff>
      <xdr:row>0</xdr:row>
      <xdr:rowOff>0</xdr:rowOff>
    </xdr:from>
    <xdr:to>
      <xdr:col>7</xdr:col>
      <xdr:colOff>695325</xdr:colOff>
      <xdr:row>1</xdr:row>
      <xdr:rowOff>28575</xdr:rowOff>
    </xdr:to>
    <xdr:sp macro="[0]!Transfo">
      <xdr:nvSpPr>
        <xdr:cNvPr id="7" name="Rectangle 13"/>
        <xdr:cNvSpPr>
          <a:spLocks/>
        </xdr:cNvSpPr>
      </xdr:nvSpPr>
      <xdr:spPr>
        <a:xfrm>
          <a:off x="85725" y="0"/>
          <a:ext cx="5991225" cy="2190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Comment rebobiner un transformateur en gardant le primaire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 Cliquez sur ce  bouton )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1</xdr:col>
      <xdr:colOff>209550</xdr:colOff>
      <xdr:row>3</xdr:row>
      <xdr:rowOff>19050</xdr:rowOff>
    </xdr:to>
    <xdr:sp macro="[0]!Retour_menu">
      <xdr:nvSpPr>
        <xdr:cNvPr id="8" name="AutoShape 14"/>
        <xdr:cNvSpPr>
          <a:spLocks/>
        </xdr:cNvSpPr>
      </xdr:nvSpPr>
      <xdr:spPr>
        <a:xfrm flipV="1">
          <a:off x="0" y="228600"/>
          <a:ext cx="971550" cy="304800"/>
        </a:xfrm>
        <a:prstGeom prst="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657225</xdr:colOff>
      <xdr:row>10</xdr:row>
      <xdr:rowOff>85725</xdr:rowOff>
    </xdr:to>
    <xdr:sp>
      <xdr:nvSpPr>
        <xdr:cNvPr id="9" name="Line 16"/>
        <xdr:cNvSpPr>
          <a:spLocks/>
        </xdr:cNvSpPr>
      </xdr:nvSpPr>
      <xdr:spPr>
        <a:xfrm>
          <a:off x="3114675" y="1733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1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" y="1304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7</xdr:row>
      <xdr:rowOff>0</xdr:rowOff>
    </xdr:from>
    <xdr:to>
      <xdr:col>3</xdr:col>
      <xdr:colOff>371475</xdr:colOff>
      <xdr:row>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638175" y="1304925"/>
          <a:ext cx="1362075" cy="76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</xdr:row>
      <xdr:rowOff>85725</xdr:rowOff>
    </xdr:from>
    <xdr:to>
      <xdr:col>3</xdr:col>
      <xdr:colOff>371475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38175" y="742950"/>
          <a:ext cx="1362075" cy="76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76200</xdr:rowOff>
    </xdr:from>
    <xdr:to>
      <xdr:col>4</xdr:col>
      <xdr:colOff>476250</xdr:colOff>
      <xdr:row>5</xdr:row>
      <xdr:rowOff>76200</xdr:rowOff>
    </xdr:to>
    <xdr:sp>
      <xdr:nvSpPr>
        <xdr:cNvPr id="5" name="Line 5"/>
        <xdr:cNvSpPr>
          <a:spLocks/>
        </xdr:cNvSpPr>
      </xdr:nvSpPr>
      <xdr:spPr>
        <a:xfrm>
          <a:off x="19050" y="105727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4</xdr:row>
      <xdr:rowOff>0</xdr:rowOff>
    </xdr:from>
    <xdr:to>
      <xdr:col>3</xdr:col>
      <xdr:colOff>676275</xdr:colOff>
      <xdr:row>6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305050" y="8191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152400</xdr:rowOff>
    </xdr:from>
    <xdr:to>
      <xdr:col>1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57175" y="8096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3</xdr:col>
      <xdr:colOff>371475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2000250" y="8191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0</xdr:rowOff>
    </xdr:from>
    <xdr:to>
      <xdr:col>1</xdr:col>
      <xdr:colOff>381000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638175" y="8191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85725</xdr:rowOff>
    </xdr:from>
    <xdr:to>
      <xdr:col>1</xdr:col>
      <xdr:colOff>466725</xdr:colOff>
      <xdr:row>4</xdr:row>
      <xdr:rowOff>0</xdr:rowOff>
    </xdr:to>
    <xdr:sp>
      <xdr:nvSpPr>
        <xdr:cNvPr id="10" name="Oval 10"/>
        <xdr:cNvSpPr>
          <a:spLocks/>
        </xdr:cNvSpPr>
      </xdr:nvSpPr>
      <xdr:spPr>
        <a:xfrm>
          <a:off x="647700" y="742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3</xdr:row>
      <xdr:rowOff>85725</xdr:rowOff>
    </xdr:from>
    <xdr:to>
      <xdr:col>1</xdr:col>
      <xdr:colOff>561975</xdr:colOff>
      <xdr:row>4</xdr:row>
      <xdr:rowOff>0</xdr:rowOff>
    </xdr:to>
    <xdr:sp>
      <xdr:nvSpPr>
        <xdr:cNvPr id="11" name="Oval 11"/>
        <xdr:cNvSpPr>
          <a:spLocks/>
        </xdr:cNvSpPr>
      </xdr:nvSpPr>
      <xdr:spPr>
        <a:xfrm>
          <a:off x="742950" y="742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7</xdr:row>
      <xdr:rowOff>0</xdr:rowOff>
    </xdr:from>
    <xdr:to>
      <xdr:col>1</xdr:col>
      <xdr:colOff>561975</xdr:colOff>
      <xdr:row>7</xdr:row>
      <xdr:rowOff>76200</xdr:rowOff>
    </xdr:to>
    <xdr:sp>
      <xdr:nvSpPr>
        <xdr:cNvPr id="12" name="Oval 12"/>
        <xdr:cNvSpPr>
          <a:spLocks/>
        </xdr:cNvSpPr>
      </xdr:nvSpPr>
      <xdr:spPr>
        <a:xfrm>
          <a:off x="742950" y="13049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0</xdr:rowOff>
    </xdr:from>
    <xdr:to>
      <xdr:col>1</xdr:col>
      <xdr:colOff>657225</xdr:colOff>
      <xdr:row>7</xdr:row>
      <xdr:rowOff>76200</xdr:rowOff>
    </xdr:to>
    <xdr:sp>
      <xdr:nvSpPr>
        <xdr:cNvPr id="13" name="Oval 13"/>
        <xdr:cNvSpPr>
          <a:spLocks/>
        </xdr:cNvSpPr>
      </xdr:nvSpPr>
      <xdr:spPr>
        <a:xfrm>
          <a:off x="838200" y="13049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0</xdr:rowOff>
    </xdr:from>
    <xdr:to>
      <xdr:col>1</xdr:col>
      <xdr:colOff>466725</xdr:colOff>
      <xdr:row>7</xdr:row>
      <xdr:rowOff>76200</xdr:rowOff>
    </xdr:to>
    <xdr:sp>
      <xdr:nvSpPr>
        <xdr:cNvPr id="14" name="Oval 14"/>
        <xdr:cNvSpPr>
          <a:spLocks/>
        </xdr:cNvSpPr>
      </xdr:nvSpPr>
      <xdr:spPr>
        <a:xfrm>
          <a:off x="647700" y="13049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3</xdr:row>
      <xdr:rowOff>85725</xdr:rowOff>
    </xdr:from>
    <xdr:to>
      <xdr:col>1</xdr:col>
      <xdr:colOff>657225</xdr:colOff>
      <xdr:row>4</xdr:row>
      <xdr:rowOff>0</xdr:rowOff>
    </xdr:to>
    <xdr:sp>
      <xdr:nvSpPr>
        <xdr:cNvPr id="15" name="Oval 15"/>
        <xdr:cNvSpPr>
          <a:spLocks/>
        </xdr:cNvSpPr>
      </xdr:nvSpPr>
      <xdr:spPr>
        <a:xfrm>
          <a:off x="838200" y="742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3</xdr:row>
      <xdr:rowOff>85725</xdr:rowOff>
    </xdr:from>
    <xdr:to>
      <xdr:col>2</xdr:col>
      <xdr:colOff>57150</xdr:colOff>
      <xdr:row>4</xdr:row>
      <xdr:rowOff>0</xdr:rowOff>
    </xdr:to>
    <xdr:sp>
      <xdr:nvSpPr>
        <xdr:cNvPr id="16" name="Oval 16"/>
        <xdr:cNvSpPr>
          <a:spLocks/>
        </xdr:cNvSpPr>
      </xdr:nvSpPr>
      <xdr:spPr>
        <a:xfrm>
          <a:off x="923925" y="742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7</xdr:row>
      <xdr:rowOff>0</xdr:rowOff>
    </xdr:from>
    <xdr:to>
      <xdr:col>2</xdr:col>
      <xdr:colOff>47625</xdr:colOff>
      <xdr:row>7</xdr:row>
      <xdr:rowOff>76200</xdr:rowOff>
    </xdr:to>
    <xdr:sp>
      <xdr:nvSpPr>
        <xdr:cNvPr id="17" name="Oval 17"/>
        <xdr:cNvSpPr>
          <a:spLocks/>
        </xdr:cNvSpPr>
      </xdr:nvSpPr>
      <xdr:spPr>
        <a:xfrm>
          <a:off x="914400" y="13049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</xdr:row>
      <xdr:rowOff>152400</xdr:rowOff>
    </xdr:from>
    <xdr:to>
      <xdr:col>1</xdr:col>
      <xdr:colOff>381000</xdr:colOff>
      <xdr:row>3</xdr:row>
      <xdr:rowOff>76200</xdr:rowOff>
    </xdr:to>
    <xdr:sp>
      <xdr:nvSpPr>
        <xdr:cNvPr id="18" name="Line 18"/>
        <xdr:cNvSpPr>
          <a:spLocks/>
        </xdr:cNvSpPr>
      </xdr:nvSpPr>
      <xdr:spPr>
        <a:xfrm flipV="1">
          <a:off x="638175" y="485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</xdr:row>
      <xdr:rowOff>152400</xdr:rowOff>
    </xdr:from>
    <xdr:to>
      <xdr:col>3</xdr:col>
      <xdr:colOff>371475</xdr:colOff>
      <xdr:row>3</xdr:row>
      <xdr:rowOff>95250</xdr:rowOff>
    </xdr:to>
    <xdr:sp>
      <xdr:nvSpPr>
        <xdr:cNvPr id="19" name="Line 19"/>
        <xdr:cNvSpPr>
          <a:spLocks/>
        </xdr:cNvSpPr>
      </xdr:nvSpPr>
      <xdr:spPr>
        <a:xfrm flipV="1">
          <a:off x="2000250" y="485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</xdr:row>
      <xdr:rowOff>85725</xdr:rowOff>
    </xdr:from>
    <xdr:to>
      <xdr:col>3</xdr:col>
      <xdr:colOff>371475</xdr:colOff>
      <xdr:row>2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638175" y="5810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276225</xdr:colOff>
      <xdr:row>1</xdr:row>
      <xdr:rowOff>76200</xdr:rowOff>
    </xdr:from>
    <xdr:ext cx="152400" cy="238125"/>
    <xdr:sp>
      <xdr:nvSpPr>
        <xdr:cNvPr id="21" name="TextBox 21"/>
        <xdr:cNvSpPr txBox="1">
          <a:spLocks noChangeArrowheads="1"/>
        </xdr:cNvSpPr>
      </xdr:nvSpPr>
      <xdr:spPr>
        <a:xfrm>
          <a:off x="1219200" y="409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1</xdr:col>
      <xdr:colOff>142875</xdr:colOff>
      <xdr:row>3</xdr:row>
      <xdr:rowOff>85725</xdr:rowOff>
    </xdr:from>
    <xdr:to>
      <xdr:col>1</xdr:col>
      <xdr:colOff>390525</xdr:colOff>
      <xdr:row>3</xdr:row>
      <xdr:rowOff>85725</xdr:rowOff>
    </xdr:to>
    <xdr:sp>
      <xdr:nvSpPr>
        <xdr:cNvPr id="22" name="Line 22"/>
        <xdr:cNvSpPr>
          <a:spLocks/>
        </xdr:cNvSpPr>
      </xdr:nvSpPr>
      <xdr:spPr>
        <a:xfrm flipH="1">
          <a:off x="400050" y="7429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85725</xdr:rowOff>
    </xdr:from>
    <xdr:to>
      <xdr:col>1</xdr:col>
      <xdr:colOff>228600</xdr:colOff>
      <xdr:row>5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485775" y="742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76200</xdr:rowOff>
    </xdr:from>
    <xdr:to>
      <xdr:col>1</xdr:col>
      <xdr:colOff>228600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485775" y="1057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4</xdr:row>
      <xdr:rowOff>19050</xdr:rowOff>
    </xdr:from>
    <xdr:ext cx="171450" cy="238125"/>
    <xdr:sp>
      <xdr:nvSpPr>
        <xdr:cNvPr id="25" name="TextBox 25"/>
        <xdr:cNvSpPr txBox="1">
          <a:spLocks noChangeArrowheads="1"/>
        </xdr:cNvSpPr>
      </xdr:nvSpPr>
      <xdr:spPr>
        <a:xfrm>
          <a:off x="323850" y="8382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R</a:t>
          </a:r>
        </a:p>
      </xdr:txBody>
    </xdr:sp>
    <xdr:clientData/>
  </xdr:oneCellAnchor>
  <xdr:oneCellAnchor>
    <xdr:from>
      <xdr:col>1</xdr:col>
      <xdr:colOff>66675</xdr:colOff>
      <xdr:row>5</xdr:row>
      <xdr:rowOff>95250</xdr:rowOff>
    </xdr:from>
    <xdr:ext cx="123825" cy="238125"/>
    <xdr:sp>
      <xdr:nvSpPr>
        <xdr:cNvPr id="26" name="TextBox 26"/>
        <xdr:cNvSpPr txBox="1">
          <a:spLocks noChangeArrowheads="1"/>
        </xdr:cNvSpPr>
      </xdr:nvSpPr>
      <xdr:spPr>
        <a:xfrm>
          <a:off x="323850" y="10763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r</a:t>
          </a:r>
        </a:p>
      </xdr:txBody>
    </xdr:sp>
    <xdr:clientData/>
  </xdr:oneCellAnchor>
  <xdr:twoCellAnchor>
    <xdr:from>
      <xdr:col>3</xdr:col>
      <xdr:colOff>371475</xdr:colOff>
      <xdr:row>3</xdr:row>
      <xdr:rowOff>85725</xdr:rowOff>
    </xdr:from>
    <xdr:to>
      <xdr:col>3</xdr:col>
      <xdr:colOff>638175</xdr:colOff>
      <xdr:row>3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2000250" y="742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</xdr:row>
      <xdr:rowOff>57150</xdr:rowOff>
    </xdr:from>
    <xdr:to>
      <xdr:col>3</xdr:col>
      <xdr:colOff>523875</xdr:colOff>
      <xdr:row>3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2152650" y="552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3</xdr:row>
      <xdr:rowOff>85725</xdr:rowOff>
    </xdr:from>
    <xdr:to>
      <xdr:col>3</xdr:col>
      <xdr:colOff>523875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2152650" y="742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4</xdr:row>
      <xdr:rowOff>0</xdr:rowOff>
    </xdr:from>
    <xdr:to>
      <xdr:col>3</xdr:col>
      <xdr:colOff>523875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2152650" y="819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600075</xdr:colOff>
      <xdr:row>2</xdr:row>
      <xdr:rowOff>38100</xdr:rowOff>
    </xdr:from>
    <xdr:ext cx="142875" cy="238125"/>
    <xdr:sp>
      <xdr:nvSpPr>
        <xdr:cNvPr id="31" name="TextBox 31"/>
        <xdr:cNvSpPr txBox="1">
          <a:spLocks noChangeArrowheads="1"/>
        </xdr:cNvSpPr>
      </xdr:nvSpPr>
      <xdr:spPr>
        <a:xfrm>
          <a:off x="2228850" y="533400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e</a:t>
          </a:r>
        </a:p>
      </xdr:txBody>
    </xdr:sp>
    <xdr:clientData/>
  </xdr:oneCellAnchor>
  <xdr:twoCellAnchor>
    <xdr:from>
      <xdr:col>1</xdr:col>
      <xdr:colOff>552450</xdr:colOff>
      <xdr:row>7</xdr:row>
      <xdr:rowOff>76200</xdr:rowOff>
    </xdr:from>
    <xdr:to>
      <xdr:col>1</xdr:col>
      <xdr:colOff>666750</xdr:colOff>
      <xdr:row>8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809625" y="1381125"/>
          <a:ext cx="114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8</xdr:row>
      <xdr:rowOff>123825</xdr:rowOff>
    </xdr:from>
    <xdr:to>
      <xdr:col>3</xdr:col>
      <xdr:colOff>0</xdr:colOff>
      <xdr:row>8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914400" y="15906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28575</xdr:colOff>
      <xdr:row>7</xdr:row>
      <xdr:rowOff>95250</xdr:rowOff>
    </xdr:from>
    <xdr:ext cx="514350" cy="238125"/>
    <xdr:sp>
      <xdr:nvSpPr>
        <xdr:cNvPr id="34" name="TextBox 34"/>
        <xdr:cNvSpPr txBox="1">
          <a:spLocks noChangeArrowheads="1"/>
        </xdr:cNvSpPr>
      </xdr:nvSpPr>
      <xdr:spPr>
        <a:xfrm>
          <a:off x="971550" y="1400175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spires</a:t>
          </a:r>
        </a:p>
      </xdr:txBody>
    </xdr:sp>
    <xdr:clientData/>
  </xdr:oneCellAnchor>
  <xdr:oneCellAnchor>
    <xdr:from>
      <xdr:col>5</xdr:col>
      <xdr:colOff>600075</xdr:colOff>
      <xdr:row>3</xdr:row>
      <xdr:rowOff>85725</xdr:rowOff>
    </xdr:from>
    <xdr:ext cx="1200150" cy="238125"/>
    <xdr:sp>
      <xdr:nvSpPr>
        <xdr:cNvPr id="35" name="TextBox 35"/>
        <xdr:cNvSpPr txBox="1">
          <a:spLocks noChangeArrowheads="1"/>
        </xdr:cNvSpPr>
      </xdr:nvSpPr>
      <xdr:spPr>
        <a:xfrm>
          <a:off x="3600450" y="742950"/>
          <a:ext cx="1200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0,0395 . a² . n² . K</a:t>
          </a:r>
        </a:p>
      </xdr:txBody>
    </xdr:sp>
    <xdr:clientData/>
  </xdr:oneCellAnchor>
  <xdr:twoCellAnchor>
    <xdr:from>
      <xdr:col>5</xdr:col>
      <xdr:colOff>676275</xdr:colOff>
      <xdr:row>5</xdr:row>
      <xdr:rowOff>0</xdr:rowOff>
    </xdr:from>
    <xdr:to>
      <xdr:col>7</xdr:col>
      <xdr:colOff>228600</xdr:colOff>
      <xdr:row>5</xdr:row>
      <xdr:rowOff>0</xdr:rowOff>
    </xdr:to>
    <xdr:sp>
      <xdr:nvSpPr>
        <xdr:cNvPr id="36" name="Line 36"/>
        <xdr:cNvSpPr>
          <a:spLocks/>
        </xdr:cNvSpPr>
      </xdr:nvSpPr>
      <xdr:spPr>
        <a:xfrm>
          <a:off x="3676650" y="981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409575</xdr:colOff>
      <xdr:row>4</xdr:row>
      <xdr:rowOff>133350</xdr:rowOff>
    </xdr:from>
    <xdr:ext cx="152400" cy="238125"/>
    <xdr:sp>
      <xdr:nvSpPr>
        <xdr:cNvPr id="37" name="TextBox 37"/>
        <xdr:cNvSpPr txBox="1">
          <a:spLocks noChangeArrowheads="1"/>
        </xdr:cNvSpPr>
      </xdr:nvSpPr>
      <xdr:spPr>
        <a:xfrm>
          <a:off x="4095750" y="9525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b</a:t>
          </a:r>
        </a:p>
      </xdr:txBody>
    </xdr:sp>
    <xdr:clientData/>
  </xdr:oneCellAnchor>
  <xdr:oneCellAnchor>
    <xdr:from>
      <xdr:col>5</xdr:col>
      <xdr:colOff>9525</xdr:colOff>
      <xdr:row>4</xdr:row>
      <xdr:rowOff>47625</xdr:rowOff>
    </xdr:from>
    <xdr:ext cx="628650" cy="238125"/>
    <xdr:sp>
      <xdr:nvSpPr>
        <xdr:cNvPr id="38" name="TextBox 38"/>
        <xdr:cNvSpPr txBox="1">
          <a:spLocks noChangeArrowheads="1"/>
        </xdr:cNvSpPr>
      </xdr:nvSpPr>
      <xdr:spPr>
        <a:xfrm>
          <a:off x="3009900" y="8667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L (µH) =</a:t>
          </a:r>
        </a:p>
      </xdr:txBody>
    </xdr:sp>
    <xdr:clientData/>
  </xdr:oneCellAnchor>
  <xdr:twoCellAnchor>
    <xdr:from>
      <xdr:col>5</xdr:col>
      <xdr:colOff>609600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39" name="Line 39"/>
        <xdr:cNvSpPr>
          <a:spLocks/>
        </xdr:cNvSpPr>
      </xdr:nvSpPr>
      <xdr:spPr>
        <a:xfrm>
          <a:off x="3609975" y="981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104775</xdr:colOff>
      <xdr:row>9</xdr:row>
      <xdr:rowOff>19050</xdr:rowOff>
    </xdr:from>
    <xdr:ext cx="3762375" cy="838200"/>
    <xdr:sp>
      <xdr:nvSpPr>
        <xdr:cNvPr id="40" name="TextBox 40"/>
        <xdr:cNvSpPr txBox="1">
          <a:spLocks noChangeArrowheads="1"/>
        </xdr:cNvSpPr>
      </xdr:nvSpPr>
      <xdr:spPr>
        <a:xfrm>
          <a:off x="104775" y="1647825"/>
          <a:ext cx="37623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a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= rayon moyen de l'enroulement en cm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b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= Longeur de l'enroulement en cm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= nombre de spires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= est un facteur fonction du rapport  2 a / b  ( voir tableau ci-dessous )</a:t>
          </a:r>
        </a:p>
      </xdr:txBody>
    </xdr:sp>
    <xdr:clientData/>
  </xdr:oneCellAnchor>
  <xdr:oneCellAnchor>
    <xdr:from>
      <xdr:col>1</xdr:col>
      <xdr:colOff>266700</xdr:colOff>
      <xdr:row>23</xdr:row>
      <xdr:rowOff>9525</xdr:rowOff>
    </xdr:from>
    <xdr:ext cx="4114800" cy="685800"/>
    <xdr:sp>
      <xdr:nvSpPr>
        <xdr:cNvPr id="41" name="TextBox 41"/>
        <xdr:cNvSpPr txBox="1">
          <a:spLocks noChangeArrowheads="1"/>
        </xdr:cNvSpPr>
      </xdr:nvSpPr>
      <xdr:spPr>
        <a:xfrm>
          <a:off x="523875" y="3905250"/>
          <a:ext cx="411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S'il s'agit de bobines &lt;&lt; plates &gt;&gt;, genre  &lt;&lt; fond de panier&gt;&gt;,on peut appliquer
la formule simplifiée suivante:
                                     </a:t>
          </a:r>
        </a:p>
      </xdr:txBody>
    </xdr:sp>
    <xdr:clientData/>
  </xdr:oneCellAnchor>
  <xdr:oneCellAnchor>
    <xdr:from>
      <xdr:col>6</xdr:col>
      <xdr:colOff>171450</xdr:colOff>
      <xdr:row>30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857625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29</xdr:row>
      <xdr:rowOff>152400</xdr:rowOff>
    </xdr:from>
    <xdr:ext cx="4086225" cy="847725"/>
    <xdr:sp>
      <xdr:nvSpPr>
        <xdr:cNvPr id="43" name="TextBox 43"/>
        <xdr:cNvSpPr txBox="1">
          <a:spLocks noChangeArrowheads="1"/>
        </xdr:cNvSpPr>
      </xdr:nvSpPr>
      <xdr:spPr>
        <a:xfrm>
          <a:off x="552450" y="5019675"/>
          <a:ext cx="40862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Dans laquelle :
                 N = nombre de spires
                 R = rayon moyen de l'enroulement en cm
Pour les bobinages &lt;&lt; nids d'abeilles &gt;&gt; c'est la formule suivante qui convient :
</a:t>
          </a:r>
        </a:p>
      </xdr:txBody>
    </xdr:sp>
    <xdr:clientData/>
  </xdr:oneCellAnchor>
  <xdr:oneCellAnchor>
    <xdr:from>
      <xdr:col>3</xdr:col>
      <xdr:colOff>85725</xdr:colOff>
      <xdr:row>38</xdr:row>
      <xdr:rowOff>9525</xdr:rowOff>
    </xdr:from>
    <xdr:ext cx="523875" cy="200025"/>
    <xdr:sp>
      <xdr:nvSpPr>
        <xdr:cNvPr id="44" name="TextBox 44"/>
        <xdr:cNvSpPr txBox="1">
          <a:spLocks noChangeArrowheads="1"/>
        </xdr:cNvSpPr>
      </xdr:nvSpPr>
      <xdr:spPr>
        <a:xfrm>
          <a:off x="1714500" y="6334125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L (µH ) =</a:t>
          </a:r>
        </a:p>
      </xdr:txBody>
    </xdr:sp>
    <xdr:clientData/>
  </xdr:oneCellAnchor>
  <xdr:oneCellAnchor>
    <xdr:from>
      <xdr:col>4</xdr:col>
      <xdr:colOff>485775</xdr:colOff>
      <xdr:row>37</xdr:row>
      <xdr:rowOff>123825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2800350" y="628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628650</xdr:colOff>
      <xdr:row>37</xdr:row>
      <xdr:rowOff>76200</xdr:rowOff>
    </xdr:from>
    <xdr:ext cx="742950" cy="190500"/>
    <xdr:sp>
      <xdr:nvSpPr>
        <xdr:cNvPr id="46" name="TextBox 46"/>
        <xdr:cNvSpPr txBox="1">
          <a:spLocks noChangeArrowheads="1"/>
        </xdr:cNvSpPr>
      </xdr:nvSpPr>
      <xdr:spPr>
        <a:xfrm>
          <a:off x="2257425" y="6238875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0,315 . N² R²</a:t>
          </a:r>
        </a:p>
      </xdr:txBody>
    </xdr:sp>
    <xdr:clientData/>
  </xdr:oneCellAnchor>
  <xdr:oneCellAnchor>
    <xdr:from>
      <xdr:col>3</xdr:col>
      <xdr:colOff>638175</xdr:colOff>
      <xdr:row>38</xdr:row>
      <xdr:rowOff>104775</xdr:rowOff>
    </xdr:from>
    <xdr:ext cx="742950" cy="200025"/>
    <xdr:sp>
      <xdr:nvSpPr>
        <xdr:cNvPr id="47" name="TextBox 47"/>
        <xdr:cNvSpPr txBox="1">
          <a:spLocks noChangeArrowheads="1"/>
        </xdr:cNvSpPr>
      </xdr:nvSpPr>
      <xdr:spPr>
        <a:xfrm>
          <a:off x="2266950" y="6429375"/>
          <a:ext cx="742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6R + 9e + 10 l  </a:t>
          </a:r>
        </a:p>
      </xdr:txBody>
    </xdr:sp>
    <xdr:clientData/>
  </xdr:oneCellAnchor>
  <xdr:twoCellAnchor>
    <xdr:from>
      <xdr:col>3</xdr:col>
      <xdr:colOff>638175</xdr:colOff>
      <xdr:row>38</xdr:row>
      <xdr:rowOff>104775</xdr:rowOff>
    </xdr:from>
    <xdr:to>
      <xdr:col>5</xdr:col>
      <xdr:colOff>0</xdr:colOff>
      <xdr:row>38</xdr:row>
      <xdr:rowOff>104775</xdr:rowOff>
    </xdr:to>
    <xdr:sp>
      <xdr:nvSpPr>
        <xdr:cNvPr id="48" name="Line 48"/>
        <xdr:cNvSpPr>
          <a:spLocks/>
        </xdr:cNvSpPr>
      </xdr:nvSpPr>
      <xdr:spPr>
        <a:xfrm>
          <a:off x="2266950" y="64293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266700</xdr:colOff>
      <xdr:row>43</xdr:row>
      <xdr:rowOff>0</xdr:rowOff>
    </xdr:from>
    <xdr:ext cx="2286000" cy="847725"/>
    <xdr:sp>
      <xdr:nvSpPr>
        <xdr:cNvPr id="49" name="TextBox 49"/>
        <xdr:cNvSpPr txBox="1">
          <a:spLocks noChangeArrowheads="1"/>
        </xdr:cNvSpPr>
      </xdr:nvSpPr>
      <xdr:spPr>
        <a:xfrm>
          <a:off x="523875" y="7134225"/>
          <a:ext cx="22860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Dans laquelle :
                 N = nombre de spires
                 R = rayon moyen de l'enroulement
                 e = épaisseur de l'enroulement
                 l = largeur de l'enroulement</a:t>
          </a:r>
        </a:p>
      </xdr:txBody>
    </xdr:sp>
    <xdr:clientData/>
  </xdr:oneCellAnchor>
  <xdr:oneCellAnchor>
    <xdr:from>
      <xdr:col>0</xdr:col>
      <xdr:colOff>104775</xdr:colOff>
      <xdr:row>53</xdr:row>
      <xdr:rowOff>76200</xdr:rowOff>
    </xdr:from>
    <xdr:ext cx="4867275" cy="1009650"/>
    <xdr:sp>
      <xdr:nvSpPr>
        <xdr:cNvPr id="50" name="TextBox 50"/>
        <xdr:cNvSpPr txBox="1">
          <a:spLocks noChangeArrowheads="1"/>
        </xdr:cNvSpPr>
      </xdr:nvSpPr>
      <xdr:spPr>
        <a:xfrm>
          <a:off x="104775" y="8829675"/>
          <a:ext cx="48672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Indiquons, enfin, la formule générale due aux professeurs de l'Université d'Illinois:
 MM Morgan Brooks et H.M. Turner;
Cette formule s'applique à tous les bobinages de formes les plus diverses:
Une couche, nid d'abeilles, fond de panier, enroulement massé, bobinage jointif ou écarté, etc...
et donne la valeur de self induction avec une erreur de 2 à 5 % seulement.C'est dire l'intérêt
pratique de cette formule;la voici:</a:t>
          </a:r>
        </a:p>
      </xdr:txBody>
    </xdr:sp>
    <xdr:clientData/>
  </xdr:oneCellAnchor>
  <xdr:oneCellAnchor>
    <xdr:from>
      <xdr:col>3</xdr:col>
      <xdr:colOff>0</xdr:colOff>
      <xdr:row>62</xdr:row>
      <xdr:rowOff>152400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1628775" y="1036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61</xdr:row>
      <xdr:rowOff>66675</xdr:rowOff>
    </xdr:from>
    <xdr:ext cx="657225" cy="200025"/>
    <xdr:sp>
      <xdr:nvSpPr>
        <xdr:cNvPr id="52" name="TextBox 52"/>
        <xdr:cNvSpPr txBox="1">
          <a:spLocks noChangeArrowheads="1"/>
        </xdr:cNvSpPr>
      </xdr:nvSpPr>
      <xdr:spPr>
        <a:xfrm>
          <a:off x="1657350" y="101155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L  =  4 (PI ²)</a:t>
          </a:r>
        </a:p>
      </xdr:txBody>
    </xdr:sp>
    <xdr:clientData/>
  </xdr:oneCellAnchor>
  <xdr:oneCellAnchor>
    <xdr:from>
      <xdr:col>4</xdr:col>
      <xdr:colOff>276225</xdr:colOff>
      <xdr:row>60</xdr:row>
      <xdr:rowOff>104775</xdr:rowOff>
    </xdr:from>
    <xdr:ext cx="361950" cy="200025"/>
    <xdr:sp>
      <xdr:nvSpPr>
        <xdr:cNvPr id="53" name="TextBox 53"/>
        <xdr:cNvSpPr txBox="1">
          <a:spLocks noChangeArrowheads="1"/>
        </xdr:cNvSpPr>
      </xdr:nvSpPr>
      <xdr:spPr>
        <a:xfrm>
          <a:off x="2590800" y="999172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a² . n²</a:t>
          </a:r>
        </a:p>
      </xdr:txBody>
    </xdr:sp>
    <xdr:clientData/>
  </xdr:oneCellAnchor>
  <xdr:oneCellAnchor>
    <xdr:from>
      <xdr:col>4</xdr:col>
      <xdr:colOff>295275</xdr:colOff>
      <xdr:row>60</xdr:row>
      <xdr:rowOff>57150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2609850" y="994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200025</xdr:colOff>
      <xdr:row>62</xdr:row>
      <xdr:rowOff>9525</xdr:rowOff>
    </xdr:from>
    <xdr:ext cx="523875" cy="200025"/>
    <xdr:sp>
      <xdr:nvSpPr>
        <xdr:cNvPr id="55" name="TextBox 55"/>
        <xdr:cNvSpPr txBox="1">
          <a:spLocks noChangeArrowheads="1"/>
        </xdr:cNvSpPr>
      </xdr:nvSpPr>
      <xdr:spPr>
        <a:xfrm>
          <a:off x="2514600" y="10220325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b + c + R</a:t>
          </a:r>
        </a:p>
      </xdr:txBody>
    </xdr:sp>
    <xdr:clientData/>
  </xdr:oneCellAnchor>
  <xdr:twoCellAnchor>
    <xdr:from>
      <xdr:col>4</xdr:col>
      <xdr:colOff>47625</xdr:colOff>
      <xdr:row>62</xdr:row>
      <xdr:rowOff>0</xdr:rowOff>
    </xdr:from>
    <xdr:to>
      <xdr:col>5</xdr:col>
      <xdr:colOff>66675</xdr:colOff>
      <xdr:row>62</xdr:row>
      <xdr:rowOff>0</xdr:rowOff>
    </xdr:to>
    <xdr:sp>
      <xdr:nvSpPr>
        <xdr:cNvPr id="56" name="Line 56"/>
        <xdr:cNvSpPr>
          <a:spLocks/>
        </xdr:cNvSpPr>
      </xdr:nvSpPr>
      <xdr:spPr>
        <a:xfrm>
          <a:off x="2362200" y="102108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123825</xdr:colOff>
      <xdr:row>61</xdr:row>
      <xdr:rowOff>76200</xdr:rowOff>
    </xdr:from>
    <xdr:ext cx="352425" cy="200025"/>
    <xdr:sp>
      <xdr:nvSpPr>
        <xdr:cNvPr id="57" name="TextBox 57"/>
        <xdr:cNvSpPr txBox="1">
          <a:spLocks noChangeArrowheads="1"/>
        </xdr:cNvSpPr>
      </xdr:nvSpPr>
      <xdr:spPr>
        <a:xfrm>
          <a:off x="3124200" y="101250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F' . F''</a:t>
          </a:r>
        </a:p>
      </xdr:txBody>
    </xdr:sp>
    <xdr:clientData/>
  </xdr:oneCellAnchor>
  <xdr:oneCellAnchor>
    <xdr:from>
      <xdr:col>1</xdr:col>
      <xdr:colOff>0</xdr:colOff>
      <xdr:row>64</xdr:row>
      <xdr:rowOff>152400</xdr:rowOff>
    </xdr:from>
    <xdr:ext cx="2581275" cy="685800"/>
    <xdr:sp>
      <xdr:nvSpPr>
        <xdr:cNvPr id="58" name="TextBox 58"/>
        <xdr:cNvSpPr txBox="1">
          <a:spLocks noChangeArrowheads="1"/>
        </xdr:cNvSpPr>
      </xdr:nvSpPr>
      <xdr:spPr>
        <a:xfrm>
          <a:off x="257175" y="10687050"/>
          <a:ext cx="25812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formule dans laquelle on à :
             R = rayon extérieur de l'enroulement
             r = rayon intérieur de l'enroulement
             n = nombre total de tours de l'enroulement</a:t>
          </a:r>
        </a:p>
      </xdr:txBody>
    </xdr:sp>
    <xdr:clientData/>
  </xdr:oneCellAnchor>
  <xdr:oneCellAnchor>
    <xdr:from>
      <xdr:col>1</xdr:col>
      <xdr:colOff>314325</xdr:colOff>
      <xdr:row>70</xdr:row>
      <xdr:rowOff>123825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571500" y="1163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390525</xdr:colOff>
      <xdr:row>70</xdr:row>
      <xdr:rowOff>57150</xdr:rowOff>
    </xdr:from>
    <xdr:ext cx="923925" cy="200025"/>
    <xdr:sp>
      <xdr:nvSpPr>
        <xdr:cNvPr id="60" name="TextBox 60"/>
        <xdr:cNvSpPr txBox="1">
          <a:spLocks noChangeArrowheads="1"/>
        </xdr:cNvSpPr>
      </xdr:nvSpPr>
      <xdr:spPr>
        <a:xfrm>
          <a:off x="647700" y="11563350"/>
          <a:ext cx="923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a = rayon moyen</a:t>
          </a:r>
        </a:p>
      </xdr:txBody>
    </xdr:sp>
    <xdr:clientData/>
  </xdr:oneCellAnchor>
  <xdr:oneCellAnchor>
    <xdr:from>
      <xdr:col>3</xdr:col>
      <xdr:colOff>180975</xdr:colOff>
      <xdr:row>69</xdr:row>
      <xdr:rowOff>142875</xdr:rowOff>
    </xdr:from>
    <xdr:ext cx="314325" cy="200025"/>
    <xdr:sp>
      <xdr:nvSpPr>
        <xdr:cNvPr id="61" name="TextBox 61"/>
        <xdr:cNvSpPr txBox="1">
          <a:spLocks noChangeArrowheads="1"/>
        </xdr:cNvSpPr>
      </xdr:nvSpPr>
      <xdr:spPr>
        <a:xfrm>
          <a:off x="1809750" y="114871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R + r</a:t>
          </a:r>
        </a:p>
      </xdr:txBody>
    </xdr:sp>
    <xdr:clientData/>
  </xdr:oneCellAnchor>
  <xdr:twoCellAnchor>
    <xdr:from>
      <xdr:col>3</xdr:col>
      <xdr:colOff>76200</xdr:colOff>
      <xdr:row>71</xdr:row>
      <xdr:rowOff>0</xdr:rowOff>
    </xdr:from>
    <xdr:to>
      <xdr:col>3</xdr:col>
      <xdr:colOff>533400</xdr:colOff>
      <xdr:row>71</xdr:row>
      <xdr:rowOff>0</xdr:rowOff>
    </xdr:to>
    <xdr:sp>
      <xdr:nvSpPr>
        <xdr:cNvPr id="62" name="Line 62"/>
        <xdr:cNvSpPr>
          <a:spLocks/>
        </xdr:cNvSpPr>
      </xdr:nvSpPr>
      <xdr:spPr>
        <a:xfrm>
          <a:off x="1704975" y="11668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257175</xdr:colOff>
      <xdr:row>71</xdr:row>
      <xdr:rowOff>9525</xdr:rowOff>
    </xdr:from>
    <xdr:ext cx="133350" cy="200025"/>
    <xdr:sp>
      <xdr:nvSpPr>
        <xdr:cNvPr id="63" name="TextBox 63"/>
        <xdr:cNvSpPr txBox="1">
          <a:spLocks noChangeArrowheads="1"/>
        </xdr:cNvSpPr>
      </xdr:nvSpPr>
      <xdr:spPr>
        <a:xfrm>
          <a:off x="1885950" y="116776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2</a:t>
          </a:r>
        </a:p>
      </xdr:txBody>
    </xdr:sp>
    <xdr:clientData/>
  </xdr:oneCellAnchor>
  <xdr:oneCellAnchor>
    <xdr:from>
      <xdr:col>2</xdr:col>
      <xdr:colOff>438150</xdr:colOff>
      <xdr:row>72</xdr:row>
      <xdr:rowOff>0</xdr:rowOff>
    </xdr:from>
    <xdr:ext cx="76200" cy="361950"/>
    <xdr:sp>
      <xdr:nvSpPr>
        <xdr:cNvPr id="64" name="TextBox 64"/>
        <xdr:cNvSpPr txBox="1">
          <a:spLocks noChangeArrowheads="1"/>
        </xdr:cNvSpPr>
      </xdr:nvSpPr>
      <xdr:spPr>
        <a:xfrm>
          <a:off x="1381125" y="11830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
       </a:t>
          </a:r>
        </a:p>
      </xdr:txBody>
    </xdr:sp>
    <xdr:clientData/>
  </xdr:oneCellAnchor>
  <xdr:oneCellAnchor>
    <xdr:from>
      <xdr:col>1</xdr:col>
      <xdr:colOff>390525</xdr:colOff>
      <xdr:row>72</xdr:row>
      <xdr:rowOff>152400</xdr:rowOff>
    </xdr:from>
    <xdr:ext cx="4210050" cy="847725"/>
    <xdr:sp>
      <xdr:nvSpPr>
        <xdr:cNvPr id="65" name="TextBox 65"/>
        <xdr:cNvSpPr txBox="1">
          <a:spLocks noChangeArrowheads="1"/>
        </xdr:cNvSpPr>
      </xdr:nvSpPr>
      <xdr:spPr>
        <a:xfrm>
          <a:off x="647700" y="11982450"/>
          <a:ext cx="42100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b = longueur de la bobine ( s'il s'agit d'une bobine de 1 tour, b est égal au diamètre 
      du fil )
c = épaisseur de l'enroulement ( s'il s'agit d'une bobine à une seule couche,
      c = diamètre du fil.
Les facteurs F'  et  F'' sont donnés par les relations : </a:t>
          </a:r>
        </a:p>
      </xdr:txBody>
    </xdr:sp>
    <xdr:clientData/>
  </xdr:oneCellAnchor>
  <xdr:oneCellAnchor>
    <xdr:from>
      <xdr:col>2</xdr:col>
      <xdr:colOff>371475</xdr:colOff>
      <xdr:row>80</xdr:row>
      <xdr:rowOff>57150</xdr:rowOff>
    </xdr:from>
    <xdr:ext cx="257175" cy="200025"/>
    <xdr:sp>
      <xdr:nvSpPr>
        <xdr:cNvPr id="66" name="TextBox 66"/>
        <xdr:cNvSpPr txBox="1">
          <a:spLocks noChangeArrowheads="1"/>
        </xdr:cNvSpPr>
      </xdr:nvSpPr>
      <xdr:spPr>
        <a:xfrm>
          <a:off x="1314450" y="131826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F' = </a:t>
          </a:r>
        </a:p>
      </xdr:txBody>
    </xdr:sp>
    <xdr:clientData/>
  </xdr:oneCellAnchor>
  <xdr:twoCellAnchor>
    <xdr:from>
      <xdr:col>3</xdr:col>
      <xdr:colOff>9525</xdr:colOff>
      <xdr:row>81</xdr:row>
      <xdr:rowOff>0</xdr:rowOff>
    </xdr:from>
    <xdr:to>
      <xdr:col>4</xdr:col>
      <xdr:colOff>428625</xdr:colOff>
      <xdr:row>81</xdr:row>
      <xdr:rowOff>0</xdr:rowOff>
    </xdr:to>
    <xdr:sp>
      <xdr:nvSpPr>
        <xdr:cNvPr id="67" name="Line 67"/>
        <xdr:cNvSpPr>
          <a:spLocks/>
        </xdr:cNvSpPr>
      </xdr:nvSpPr>
      <xdr:spPr>
        <a:xfrm>
          <a:off x="1638300" y="132873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95250</xdr:colOff>
      <xdr:row>79</xdr:row>
      <xdr:rowOff>123825</xdr:rowOff>
    </xdr:from>
    <xdr:ext cx="895350" cy="200025"/>
    <xdr:sp>
      <xdr:nvSpPr>
        <xdr:cNvPr id="68" name="TextBox 68"/>
        <xdr:cNvSpPr txBox="1">
          <a:spLocks noChangeArrowheads="1"/>
        </xdr:cNvSpPr>
      </xdr:nvSpPr>
      <xdr:spPr>
        <a:xfrm>
          <a:off x="1724025" y="13087350"/>
          <a:ext cx="895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10 b + 12 c + 2 R</a:t>
          </a:r>
        </a:p>
      </xdr:txBody>
    </xdr:sp>
    <xdr:clientData/>
  </xdr:oneCellAnchor>
  <xdr:oneCellAnchor>
    <xdr:from>
      <xdr:col>3</xdr:col>
      <xdr:colOff>38100</xdr:colOff>
      <xdr:row>81</xdr:row>
      <xdr:rowOff>9525</xdr:rowOff>
    </xdr:from>
    <xdr:ext cx="981075" cy="200025"/>
    <xdr:sp>
      <xdr:nvSpPr>
        <xdr:cNvPr id="69" name="TextBox 69"/>
        <xdr:cNvSpPr txBox="1">
          <a:spLocks noChangeArrowheads="1"/>
        </xdr:cNvSpPr>
      </xdr:nvSpPr>
      <xdr:spPr>
        <a:xfrm>
          <a:off x="1666875" y="13296900"/>
          <a:ext cx="981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10 b + 10 c + 1,4 R</a:t>
          </a:r>
        </a:p>
      </xdr:txBody>
    </xdr:sp>
    <xdr:clientData/>
  </xdr:oneCellAnchor>
  <xdr:oneCellAnchor>
    <xdr:from>
      <xdr:col>2</xdr:col>
      <xdr:colOff>381000</xdr:colOff>
      <xdr:row>84</xdr:row>
      <xdr:rowOff>142875</xdr:rowOff>
    </xdr:from>
    <xdr:ext cx="1057275" cy="200025"/>
    <xdr:sp>
      <xdr:nvSpPr>
        <xdr:cNvPr id="70" name="TextBox 70"/>
        <xdr:cNvSpPr txBox="1">
          <a:spLocks noChangeArrowheads="1"/>
        </xdr:cNvSpPr>
      </xdr:nvSpPr>
      <xdr:spPr>
        <a:xfrm>
          <a:off x="1323975" y="13916025"/>
          <a:ext cx="1057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 '' = 0,5 log. ( 100 +</a:t>
          </a:r>
        </a:p>
      </xdr:txBody>
    </xdr:sp>
    <xdr:clientData/>
  </xdr:oneCellAnchor>
  <xdr:twoCellAnchor>
    <xdr:from>
      <xdr:col>4</xdr:col>
      <xdr:colOff>95250</xdr:colOff>
      <xdr:row>85</xdr:row>
      <xdr:rowOff>57150</xdr:rowOff>
    </xdr:from>
    <xdr:to>
      <xdr:col>5</xdr:col>
      <xdr:colOff>95250</xdr:colOff>
      <xdr:row>85</xdr:row>
      <xdr:rowOff>57150</xdr:rowOff>
    </xdr:to>
    <xdr:sp>
      <xdr:nvSpPr>
        <xdr:cNvPr id="71" name="Line 71"/>
        <xdr:cNvSpPr>
          <a:spLocks/>
        </xdr:cNvSpPr>
      </xdr:nvSpPr>
      <xdr:spPr>
        <a:xfrm>
          <a:off x="2409825" y="13992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276225</xdr:colOff>
      <xdr:row>84</xdr:row>
      <xdr:rowOff>28575</xdr:rowOff>
    </xdr:from>
    <xdr:ext cx="295275" cy="200025"/>
    <xdr:sp>
      <xdr:nvSpPr>
        <xdr:cNvPr id="72" name="TextBox 72"/>
        <xdr:cNvSpPr txBox="1">
          <a:spLocks noChangeArrowheads="1"/>
        </xdr:cNvSpPr>
      </xdr:nvSpPr>
      <xdr:spPr>
        <a:xfrm>
          <a:off x="2590800" y="138017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14 R</a:t>
          </a:r>
        </a:p>
      </xdr:txBody>
    </xdr:sp>
    <xdr:clientData/>
  </xdr:oneCellAnchor>
  <xdr:oneCellAnchor>
    <xdr:from>
      <xdr:col>4</xdr:col>
      <xdr:colOff>161925</xdr:colOff>
      <xdr:row>85</xdr:row>
      <xdr:rowOff>66675</xdr:rowOff>
    </xdr:from>
    <xdr:ext cx="495300" cy="200025"/>
    <xdr:sp>
      <xdr:nvSpPr>
        <xdr:cNvPr id="73" name="TextBox 73"/>
        <xdr:cNvSpPr txBox="1">
          <a:spLocks noChangeArrowheads="1"/>
        </xdr:cNvSpPr>
      </xdr:nvSpPr>
      <xdr:spPr>
        <a:xfrm>
          <a:off x="2476500" y="140017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2 b + 3 c</a:t>
          </a:r>
        </a:p>
      </xdr:txBody>
    </xdr:sp>
    <xdr:clientData/>
  </xdr:oneCellAnchor>
  <xdr:oneCellAnchor>
    <xdr:from>
      <xdr:col>5</xdr:col>
      <xdr:colOff>123825</xdr:colOff>
      <xdr:row>84</xdr:row>
      <xdr:rowOff>133350</xdr:rowOff>
    </xdr:from>
    <xdr:ext cx="114300" cy="200025"/>
    <xdr:sp>
      <xdr:nvSpPr>
        <xdr:cNvPr id="74" name="TextBox 74"/>
        <xdr:cNvSpPr txBox="1">
          <a:spLocks noChangeArrowheads="1"/>
        </xdr:cNvSpPr>
      </xdr:nvSpPr>
      <xdr:spPr>
        <a:xfrm>
          <a:off x="3124200" y="139065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)</a:t>
          </a:r>
        </a:p>
      </xdr:txBody>
    </xdr:sp>
    <xdr:clientData/>
  </xdr:oneCellAnchor>
  <xdr:oneCellAnchor>
    <xdr:from>
      <xdr:col>0</xdr:col>
      <xdr:colOff>95250</xdr:colOff>
      <xdr:row>87</xdr:row>
      <xdr:rowOff>123825</xdr:rowOff>
    </xdr:from>
    <xdr:ext cx="4791075" cy="238125"/>
    <xdr:sp>
      <xdr:nvSpPr>
        <xdr:cNvPr id="75" name="TextBox 75"/>
        <xdr:cNvSpPr txBox="1">
          <a:spLocks noChangeArrowheads="1"/>
        </xdr:cNvSpPr>
      </xdr:nvSpPr>
      <xdr:spPr>
        <a:xfrm>
          <a:off x="95250" y="14382750"/>
          <a:ext cx="4791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Le coefficient de self-induction  L  est exprimé en centimètres ( 1000 cm =  1 µH )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0</xdr:col>
      <xdr:colOff>76200</xdr:colOff>
      <xdr:row>0</xdr:row>
      <xdr:rowOff>19050</xdr:rowOff>
    </xdr:from>
    <xdr:to>
      <xdr:col>1</xdr:col>
      <xdr:colOff>476250</xdr:colOff>
      <xdr:row>0</xdr:row>
      <xdr:rowOff>323850</xdr:rowOff>
    </xdr:to>
    <xdr:sp macro="[0]!Retour_menu">
      <xdr:nvSpPr>
        <xdr:cNvPr id="76" name="AutoShape 81"/>
        <xdr:cNvSpPr>
          <a:spLocks/>
        </xdr:cNvSpPr>
      </xdr:nvSpPr>
      <xdr:spPr>
        <a:xfrm>
          <a:off x="76200" y="19050"/>
          <a:ext cx="657225" cy="304800"/>
        </a:xfrm>
        <a:prstGeom prst="leftArrow">
          <a:avLst>
            <a:gd name="adj" fmla="val -50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oneCellAnchor>
    <xdr:from>
      <xdr:col>2</xdr:col>
      <xdr:colOff>123825</xdr:colOff>
      <xdr:row>0</xdr:row>
      <xdr:rowOff>180975</xdr:rowOff>
    </xdr:from>
    <xdr:ext cx="3648075" cy="238125"/>
    <xdr:sp>
      <xdr:nvSpPr>
        <xdr:cNvPr id="77" name="TextBox 82"/>
        <xdr:cNvSpPr txBox="1">
          <a:spLocks noChangeArrowheads="1"/>
        </xdr:cNvSpPr>
      </xdr:nvSpPr>
      <xdr:spPr>
        <a:xfrm>
          <a:off x="1066800" y="180975"/>
          <a:ext cx="3648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CONFECTION DE BOBINAGES &amp; DIVERS SELFS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</xdr:row>
      <xdr:rowOff>152400</xdr:rowOff>
    </xdr:from>
    <xdr:to>
      <xdr:col>6</xdr:col>
      <xdr:colOff>657225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047750" y="638175"/>
          <a:ext cx="4181475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5</xdr:row>
      <xdr:rowOff>0</xdr:rowOff>
    </xdr:from>
    <xdr:to>
      <xdr:col>3</xdr:col>
      <xdr:colOff>628650</xdr:colOff>
      <xdr:row>6</xdr:row>
      <xdr:rowOff>114300</xdr:rowOff>
    </xdr:to>
    <xdr:sp>
      <xdr:nvSpPr>
        <xdr:cNvPr id="2" name="Oval 2"/>
        <xdr:cNvSpPr>
          <a:spLocks/>
        </xdr:cNvSpPr>
      </xdr:nvSpPr>
      <xdr:spPr>
        <a:xfrm>
          <a:off x="2638425" y="809625"/>
          <a:ext cx="276225" cy="2762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</xdr:row>
      <xdr:rowOff>0</xdr:rowOff>
    </xdr:from>
    <xdr:to>
      <xdr:col>3</xdr:col>
      <xdr:colOff>485775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771775" y="6477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</xdr:row>
      <xdr:rowOff>66675</xdr:rowOff>
    </xdr:from>
    <xdr:to>
      <xdr:col>3</xdr:col>
      <xdr:colOff>571500</xdr:colOff>
      <xdr:row>5</xdr:row>
      <xdr:rowOff>66675</xdr:rowOff>
    </xdr:to>
    <xdr:sp>
      <xdr:nvSpPr>
        <xdr:cNvPr id="4" name="Line 4"/>
        <xdr:cNvSpPr>
          <a:spLocks/>
        </xdr:cNvSpPr>
      </xdr:nvSpPr>
      <xdr:spPr>
        <a:xfrm>
          <a:off x="2686050" y="876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5</xdr:row>
      <xdr:rowOff>66675</xdr:rowOff>
    </xdr:from>
    <xdr:to>
      <xdr:col>3</xdr:col>
      <xdr:colOff>581025</xdr:colOff>
      <xdr:row>5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2857500" y="8763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5</xdr:row>
      <xdr:rowOff>66675</xdr:rowOff>
    </xdr:from>
    <xdr:to>
      <xdr:col>3</xdr:col>
      <xdr:colOff>581025</xdr:colOff>
      <xdr:row>5</xdr:row>
      <xdr:rowOff>66675</xdr:rowOff>
    </xdr:to>
    <xdr:sp>
      <xdr:nvSpPr>
        <xdr:cNvPr id="6" name="Line 6"/>
        <xdr:cNvSpPr>
          <a:spLocks/>
        </xdr:cNvSpPr>
      </xdr:nvSpPr>
      <xdr:spPr>
        <a:xfrm>
          <a:off x="2790825" y="876300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</xdr:row>
      <xdr:rowOff>66675</xdr:rowOff>
    </xdr:from>
    <xdr:to>
      <xdr:col>3</xdr:col>
      <xdr:colOff>495300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2686050" y="876300"/>
          <a:ext cx="95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66675</xdr:rowOff>
    </xdr:from>
    <xdr:to>
      <xdr:col>3</xdr:col>
      <xdr:colOff>581025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771775" y="876300"/>
          <a:ext cx="95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</xdr:row>
      <xdr:rowOff>152400</xdr:rowOff>
    </xdr:from>
    <xdr:to>
      <xdr:col>3</xdr:col>
      <xdr:colOff>581025</xdr:colOff>
      <xdr:row>5</xdr:row>
      <xdr:rowOff>152400</xdr:rowOff>
    </xdr:to>
    <xdr:sp>
      <xdr:nvSpPr>
        <xdr:cNvPr id="9" name="Line 9"/>
        <xdr:cNvSpPr>
          <a:spLocks/>
        </xdr:cNvSpPr>
      </xdr:nvSpPr>
      <xdr:spPr>
        <a:xfrm>
          <a:off x="2686050" y="962025"/>
          <a:ext cx="18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152400</xdr:rowOff>
    </xdr:from>
    <xdr:to>
      <xdr:col>3</xdr:col>
      <xdr:colOff>485775</xdr:colOff>
      <xdr:row>7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2771775" y="9620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</xdr:row>
      <xdr:rowOff>123825</xdr:rowOff>
    </xdr:from>
    <xdr:to>
      <xdr:col>3</xdr:col>
      <xdr:colOff>485775</xdr:colOff>
      <xdr:row>5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2771775" y="7715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</xdr:row>
      <xdr:rowOff>104775</xdr:rowOff>
    </xdr:from>
    <xdr:to>
      <xdr:col>4</xdr:col>
      <xdr:colOff>0</xdr:colOff>
      <xdr:row>5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2905125" y="752475"/>
          <a:ext cx="1428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4</xdr:row>
      <xdr:rowOff>152400</xdr:rowOff>
    </xdr:from>
    <xdr:to>
      <xdr:col>4</xdr:col>
      <xdr:colOff>95250</xdr:colOff>
      <xdr:row>5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2943225" y="800100"/>
          <a:ext cx="2000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5</xdr:row>
      <xdr:rowOff>0</xdr:rowOff>
    </xdr:from>
    <xdr:to>
      <xdr:col>5</xdr:col>
      <xdr:colOff>628650</xdr:colOff>
      <xdr:row>6</xdr:row>
      <xdr:rowOff>114300</xdr:rowOff>
    </xdr:to>
    <xdr:sp>
      <xdr:nvSpPr>
        <xdr:cNvPr id="14" name="Oval 14"/>
        <xdr:cNvSpPr>
          <a:spLocks/>
        </xdr:cNvSpPr>
      </xdr:nvSpPr>
      <xdr:spPr>
        <a:xfrm>
          <a:off x="4162425" y="809625"/>
          <a:ext cx="276225" cy="2762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4</xdr:row>
      <xdr:rowOff>0</xdr:rowOff>
    </xdr:from>
    <xdr:to>
      <xdr:col>5</xdr:col>
      <xdr:colOff>485775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4295775" y="6477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5</xdr:row>
      <xdr:rowOff>66675</xdr:rowOff>
    </xdr:from>
    <xdr:to>
      <xdr:col>5</xdr:col>
      <xdr:colOff>571500</xdr:colOff>
      <xdr:row>5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4210050" y="876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5</xdr:row>
      <xdr:rowOff>66675</xdr:rowOff>
    </xdr:from>
    <xdr:to>
      <xdr:col>5</xdr:col>
      <xdr:colOff>581025</xdr:colOff>
      <xdr:row>5</xdr:row>
      <xdr:rowOff>66675</xdr:rowOff>
    </xdr:to>
    <xdr:sp>
      <xdr:nvSpPr>
        <xdr:cNvPr id="17" name="Line 17"/>
        <xdr:cNvSpPr>
          <a:spLocks/>
        </xdr:cNvSpPr>
      </xdr:nvSpPr>
      <xdr:spPr>
        <a:xfrm flipH="1">
          <a:off x="4381500" y="8763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5</xdr:row>
      <xdr:rowOff>66675</xdr:rowOff>
    </xdr:from>
    <xdr:to>
      <xdr:col>5</xdr:col>
      <xdr:colOff>581025</xdr:colOff>
      <xdr:row>5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4314825" y="876300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5</xdr:row>
      <xdr:rowOff>66675</xdr:rowOff>
    </xdr:from>
    <xdr:to>
      <xdr:col>5</xdr:col>
      <xdr:colOff>495300</xdr:colOff>
      <xdr:row>6</xdr:row>
      <xdr:rowOff>0</xdr:rowOff>
    </xdr:to>
    <xdr:sp>
      <xdr:nvSpPr>
        <xdr:cNvPr id="19" name="Line 19"/>
        <xdr:cNvSpPr>
          <a:spLocks/>
        </xdr:cNvSpPr>
      </xdr:nvSpPr>
      <xdr:spPr>
        <a:xfrm>
          <a:off x="4210050" y="876300"/>
          <a:ext cx="95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5</xdr:row>
      <xdr:rowOff>66675</xdr:rowOff>
    </xdr:from>
    <xdr:to>
      <xdr:col>5</xdr:col>
      <xdr:colOff>581025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4295775" y="876300"/>
          <a:ext cx="95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5</xdr:row>
      <xdr:rowOff>152400</xdr:rowOff>
    </xdr:from>
    <xdr:to>
      <xdr:col>5</xdr:col>
      <xdr:colOff>581025</xdr:colOff>
      <xdr:row>5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4210050" y="962025"/>
          <a:ext cx="18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5</xdr:row>
      <xdr:rowOff>152400</xdr:rowOff>
    </xdr:from>
    <xdr:to>
      <xdr:col>5</xdr:col>
      <xdr:colOff>485775</xdr:colOff>
      <xdr:row>7</xdr:row>
      <xdr:rowOff>57150</xdr:rowOff>
    </xdr:to>
    <xdr:sp>
      <xdr:nvSpPr>
        <xdr:cNvPr id="22" name="Line 22"/>
        <xdr:cNvSpPr>
          <a:spLocks/>
        </xdr:cNvSpPr>
      </xdr:nvSpPr>
      <xdr:spPr>
        <a:xfrm>
          <a:off x="4295775" y="9620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4</xdr:row>
      <xdr:rowOff>123825</xdr:rowOff>
    </xdr:from>
    <xdr:to>
      <xdr:col>5</xdr:col>
      <xdr:colOff>485775</xdr:colOff>
      <xdr:row>5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295775" y="7715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4</xdr:row>
      <xdr:rowOff>104775</xdr:rowOff>
    </xdr:from>
    <xdr:to>
      <xdr:col>6</xdr:col>
      <xdr:colOff>0</xdr:colOff>
      <xdr:row>5</xdr:row>
      <xdr:rowOff>9525</xdr:rowOff>
    </xdr:to>
    <xdr:sp>
      <xdr:nvSpPr>
        <xdr:cNvPr id="24" name="Line 24"/>
        <xdr:cNvSpPr>
          <a:spLocks/>
        </xdr:cNvSpPr>
      </xdr:nvSpPr>
      <xdr:spPr>
        <a:xfrm flipV="1">
          <a:off x="4429125" y="752475"/>
          <a:ext cx="1428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4</xdr:row>
      <xdr:rowOff>152400</xdr:rowOff>
    </xdr:from>
    <xdr:to>
      <xdr:col>6</xdr:col>
      <xdr:colOff>95250</xdr:colOff>
      <xdr:row>5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4467225" y="800100"/>
          <a:ext cx="2000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5</xdr:row>
      <xdr:rowOff>0</xdr:rowOff>
    </xdr:from>
    <xdr:to>
      <xdr:col>1</xdr:col>
      <xdr:colOff>628650</xdr:colOff>
      <xdr:row>6</xdr:row>
      <xdr:rowOff>114300</xdr:rowOff>
    </xdr:to>
    <xdr:sp>
      <xdr:nvSpPr>
        <xdr:cNvPr id="26" name="Oval 26"/>
        <xdr:cNvSpPr>
          <a:spLocks/>
        </xdr:cNvSpPr>
      </xdr:nvSpPr>
      <xdr:spPr>
        <a:xfrm>
          <a:off x="1114425" y="809625"/>
          <a:ext cx="276225" cy="2762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4</xdr:row>
      <xdr:rowOff>0</xdr:rowOff>
    </xdr:from>
    <xdr:to>
      <xdr:col>1</xdr:col>
      <xdr:colOff>485775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247775" y="6477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5</xdr:row>
      <xdr:rowOff>66675</xdr:rowOff>
    </xdr:from>
    <xdr:to>
      <xdr:col>1</xdr:col>
      <xdr:colOff>571500</xdr:colOff>
      <xdr:row>5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1162050" y="876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66675</xdr:rowOff>
    </xdr:from>
    <xdr:to>
      <xdr:col>1</xdr:col>
      <xdr:colOff>581025</xdr:colOff>
      <xdr:row>5</xdr:row>
      <xdr:rowOff>66675</xdr:rowOff>
    </xdr:to>
    <xdr:sp>
      <xdr:nvSpPr>
        <xdr:cNvPr id="29" name="Line 29"/>
        <xdr:cNvSpPr>
          <a:spLocks/>
        </xdr:cNvSpPr>
      </xdr:nvSpPr>
      <xdr:spPr>
        <a:xfrm flipH="1">
          <a:off x="1333500" y="8763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</xdr:row>
      <xdr:rowOff>66675</xdr:rowOff>
    </xdr:from>
    <xdr:to>
      <xdr:col>1</xdr:col>
      <xdr:colOff>581025</xdr:colOff>
      <xdr:row>5</xdr:row>
      <xdr:rowOff>66675</xdr:rowOff>
    </xdr:to>
    <xdr:sp>
      <xdr:nvSpPr>
        <xdr:cNvPr id="30" name="Line 30"/>
        <xdr:cNvSpPr>
          <a:spLocks/>
        </xdr:cNvSpPr>
      </xdr:nvSpPr>
      <xdr:spPr>
        <a:xfrm>
          <a:off x="1266825" y="876300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5</xdr:row>
      <xdr:rowOff>66675</xdr:rowOff>
    </xdr:from>
    <xdr:to>
      <xdr:col>1</xdr:col>
      <xdr:colOff>495300</xdr:colOff>
      <xdr:row>6</xdr:row>
      <xdr:rowOff>0</xdr:rowOff>
    </xdr:to>
    <xdr:sp>
      <xdr:nvSpPr>
        <xdr:cNvPr id="31" name="Line 31"/>
        <xdr:cNvSpPr>
          <a:spLocks/>
        </xdr:cNvSpPr>
      </xdr:nvSpPr>
      <xdr:spPr>
        <a:xfrm>
          <a:off x="1162050" y="876300"/>
          <a:ext cx="95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5</xdr:row>
      <xdr:rowOff>66675</xdr:rowOff>
    </xdr:from>
    <xdr:to>
      <xdr:col>1</xdr:col>
      <xdr:colOff>581025</xdr:colOff>
      <xdr:row>6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1247775" y="876300"/>
          <a:ext cx="95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5</xdr:row>
      <xdr:rowOff>152400</xdr:rowOff>
    </xdr:from>
    <xdr:to>
      <xdr:col>1</xdr:col>
      <xdr:colOff>581025</xdr:colOff>
      <xdr:row>5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1162050" y="962025"/>
          <a:ext cx="18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5</xdr:row>
      <xdr:rowOff>152400</xdr:rowOff>
    </xdr:from>
    <xdr:to>
      <xdr:col>1</xdr:col>
      <xdr:colOff>485775</xdr:colOff>
      <xdr:row>7</xdr:row>
      <xdr:rowOff>57150</xdr:rowOff>
    </xdr:to>
    <xdr:sp>
      <xdr:nvSpPr>
        <xdr:cNvPr id="34" name="Line 34"/>
        <xdr:cNvSpPr>
          <a:spLocks/>
        </xdr:cNvSpPr>
      </xdr:nvSpPr>
      <xdr:spPr>
        <a:xfrm>
          <a:off x="1247775" y="9620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4</xdr:row>
      <xdr:rowOff>123825</xdr:rowOff>
    </xdr:from>
    <xdr:to>
      <xdr:col>1</xdr:col>
      <xdr:colOff>485775</xdr:colOff>
      <xdr:row>5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1247775" y="7715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4</xdr:row>
      <xdr:rowOff>104775</xdr:rowOff>
    </xdr:from>
    <xdr:to>
      <xdr:col>2</xdr:col>
      <xdr:colOff>0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 flipV="1">
          <a:off x="1381125" y="752475"/>
          <a:ext cx="1428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4</xdr:row>
      <xdr:rowOff>152400</xdr:rowOff>
    </xdr:from>
    <xdr:to>
      <xdr:col>2</xdr:col>
      <xdr:colOff>95250</xdr:colOff>
      <xdr:row>5</xdr:row>
      <xdr:rowOff>114300</xdr:rowOff>
    </xdr:to>
    <xdr:sp>
      <xdr:nvSpPr>
        <xdr:cNvPr id="37" name="Line 37"/>
        <xdr:cNvSpPr>
          <a:spLocks/>
        </xdr:cNvSpPr>
      </xdr:nvSpPr>
      <xdr:spPr>
        <a:xfrm flipV="1">
          <a:off x="1419225" y="800100"/>
          <a:ext cx="2000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57150</xdr:rowOff>
    </xdr:from>
    <xdr:to>
      <xdr:col>1</xdr:col>
      <xdr:colOff>581025</xdr:colOff>
      <xdr:row>10</xdr:row>
      <xdr:rowOff>152400</xdr:rowOff>
    </xdr:to>
    <xdr:sp>
      <xdr:nvSpPr>
        <xdr:cNvPr id="38" name="Rectangle 38"/>
        <xdr:cNvSpPr>
          <a:spLocks/>
        </xdr:cNvSpPr>
      </xdr:nvSpPr>
      <xdr:spPr>
        <a:xfrm>
          <a:off x="1152525" y="1190625"/>
          <a:ext cx="1905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7</xdr:row>
      <xdr:rowOff>57150</xdr:rowOff>
    </xdr:from>
    <xdr:to>
      <xdr:col>3</xdr:col>
      <xdr:colOff>581025</xdr:colOff>
      <xdr:row>10</xdr:row>
      <xdr:rowOff>152400</xdr:rowOff>
    </xdr:to>
    <xdr:sp>
      <xdr:nvSpPr>
        <xdr:cNvPr id="39" name="Rectangle 39"/>
        <xdr:cNvSpPr>
          <a:spLocks/>
        </xdr:cNvSpPr>
      </xdr:nvSpPr>
      <xdr:spPr>
        <a:xfrm>
          <a:off x="2676525" y="1190625"/>
          <a:ext cx="1905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7</xdr:row>
      <xdr:rowOff>57150</xdr:rowOff>
    </xdr:from>
    <xdr:to>
      <xdr:col>5</xdr:col>
      <xdr:colOff>590550</xdr:colOff>
      <xdr:row>10</xdr:row>
      <xdr:rowOff>152400</xdr:rowOff>
    </xdr:to>
    <xdr:sp>
      <xdr:nvSpPr>
        <xdr:cNvPr id="40" name="Rectangle 40"/>
        <xdr:cNvSpPr>
          <a:spLocks/>
        </xdr:cNvSpPr>
      </xdr:nvSpPr>
      <xdr:spPr>
        <a:xfrm>
          <a:off x="4210050" y="1190625"/>
          <a:ext cx="1905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13</xdr:row>
      <xdr:rowOff>0</xdr:rowOff>
    </xdr:from>
    <xdr:to>
      <xdr:col>6</xdr:col>
      <xdr:colOff>695325</xdr:colOff>
      <xdr:row>13</xdr:row>
      <xdr:rowOff>0</xdr:rowOff>
    </xdr:to>
    <xdr:sp>
      <xdr:nvSpPr>
        <xdr:cNvPr id="41" name="Line 41"/>
        <xdr:cNvSpPr>
          <a:spLocks/>
        </xdr:cNvSpPr>
      </xdr:nvSpPr>
      <xdr:spPr>
        <a:xfrm>
          <a:off x="1047750" y="2105025"/>
          <a:ext cx="4219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10</xdr:row>
      <xdr:rowOff>152400</xdr:rowOff>
    </xdr:from>
    <xdr:to>
      <xdr:col>1</xdr:col>
      <xdr:colOff>485775</xdr:colOff>
      <xdr:row>13</xdr:row>
      <xdr:rowOff>0</xdr:rowOff>
    </xdr:to>
    <xdr:sp>
      <xdr:nvSpPr>
        <xdr:cNvPr id="42" name="Line 42"/>
        <xdr:cNvSpPr>
          <a:spLocks/>
        </xdr:cNvSpPr>
      </xdr:nvSpPr>
      <xdr:spPr>
        <a:xfrm>
          <a:off x="1247775" y="17716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152400</xdr:rowOff>
    </xdr:from>
    <xdr:to>
      <xdr:col>3</xdr:col>
      <xdr:colOff>485775</xdr:colOff>
      <xdr:row>13</xdr:row>
      <xdr:rowOff>0</xdr:rowOff>
    </xdr:to>
    <xdr:sp>
      <xdr:nvSpPr>
        <xdr:cNvPr id="43" name="Line 43"/>
        <xdr:cNvSpPr>
          <a:spLocks/>
        </xdr:cNvSpPr>
      </xdr:nvSpPr>
      <xdr:spPr>
        <a:xfrm>
          <a:off x="2771775" y="17716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10</xdr:row>
      <xdr:rowOff>152400</xdr:rowOff>
    </xdr:from>
    <xdr:to>
      <xdr:col>5</xdr:col>
      <xdr:colOff>495300</xdr:colOff>
      <xdr:row>13</xdr:row>
      <xdr:rowOff>0</xdr:rowOff>
    </xdr:to>
    <xdr:sp>
      <xdr:nvSpPr>
        <xdr:cNvPr id="44" name="Line 44"/>
        <xdr:cNvSpPr>
          <a:spLocks/>
        </xdr:cNvSpPr>
      </xdr:nvSpPr>
      <xdr:spPr>
        <a:xfrm>
          <a:off x="4305300" y="17716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95250</xdr:rowOff>
    </xdr:from>
    <xdr:to>
      <xdr:col>1</xdr:col>
      <xdr:colOff>57150</xdr:colOff>
      <xdr:row>4</xdr:row>
      <xdr:rowOff>142875</xdr:rowOff>
    </xdr:to>
    <xdr:sp macro="[0]!Retour_menu">
      <xdr:nvSpPr>
        <xdr:cNvPr id="45" name="AutoShape 45"/>
        <xdr:cNvSpPr>
          <a:spLocks/>
        </xdr:cNvSpPr>
      </xdr:nvSpPr>
      <xdr:spPr>
        <a:xfrm>
          <a:off x="76200" y="419100"/>
          <a:ext cx="742950" cy="371475"/>
        </a:xfrm>
        <a:prstGeom prst="leftArrow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0</xdr:col>
      <xdr:colOff>381000</xdr:colOff>
      <xdr:row>15</xdr:row>
      <xdr:rowOff>95250</xdr:rowOff>
    </xdr:from>
    <xdr:to>
      <xdr:col>7</xdr:col>
      <xdr:colOff>76200</xdr:colOff>
      <xdr:row>16</xdr:row>
      <xdr:rowOff>123825</xdr:rowOff>
    </xdr:to>
    <xdr:sp macro="[0]!Led">
      <xdr:nvSpPr>
        <xdr:cNvPr id="46" name="Rectangle 46"/>
        <xdr:cNvSpPr>
          <a:spLocks/>
        </xdr:cNvSpPr>
      </xdr:nvSpPr>
      <xdr:spPr>
        <a:xfrm>
          <a:off x="381000" y="2524125"/>
          <a:ext cx="5029200" cy="19050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CLIQUER ICI POUR ENTRER LA TENSION D'ALIMENTATION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 Cliquez sur ce bouton )</a:t>
          </a:r>
        </a:p>
      </xdr:txBody>
    </xdr:sp>
    <xdr:clientData/>
  </xdr:twoCellAnchor>
  <xdr:twoCellAnchor>
    <xdr:from>
      <xdr:col>3</xdr:col>
      <xdr:colOff>114300</xdr:colOff>
      <xdr:row>14</xdr:row>
      <xdr:rowOff>76200</xdr:rowOff>
    </xdr:from>
    <xdr:to>
      <xdr:col>3</xdr:col>
      <xdr:colOff>704850</xdr:colOff>
      <xdr:row>14</xdr:row>
      <xdr:rowOff>76200</xdr:rowOff>
    </xdr:to>
    <xdr:sp>
      <xdr:nvSpPr>
        <xdr:cNvPr id="47" name="Line 53"/>
        <xdr:cNvSpPr>
          <a:spLocks/>
        </xdr:cNvSpPr>
      </xdr:nvSpPr>
      <xdr:spPr>
        <a:xfrm>
          <a:off x="2400300" y="2343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6</xdr:col>
      <xdr:colOff>600075</xdr:colOff>
      <xdr:row>2</xdr:row>
      <xdr:rowOff>47625</xdr:rowOff>
    </xdr:to>
    <xdr:sp macro="[0]!Charge_condo">
      <xdr:nvSpPr>
        <xdr:cNvPr id="1" name="Rectangle 1"/>
        <xdr:cNvSpPr>
          <a:spLocks/>
        </xdr:cNvSpPr>
      </xdr:nvSpPr>
      <xdr:spPr>
        <a:xfrm>
          <a:off x="76200" y="152400"/>
          <a:ext cx="4286250" cy="21907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TEMPS de CHARGE d'un CONDENSATEUR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 Cliquez sur ce bouton )</a:t>
          </a:r>
        </a:p>
      </xdr:txBody>
    </xdr:sp>
    <xdr:clientData/>
  </xdr:twoCellAnchor>
  <xdr:twoCellAnchor>
    <xdr:from>
      <xdr:col>0</xdr:col>
      <xdr:colOff>57150</xdr:colOff>
      <xdr:row>2</xdr:row>
      <xdr:rowOff>95250</xdr:rowOff>
    </xdr:from>
    <xdr:to>
      <xdr:col>1</xdr:col>
      <xdr:colOff>390525</xdr:colOff>
      <xdr:row>4</xdr:row>
      <xdr:rowOff>95250</xdr:rowOff>
    </xdr:to>
    <xdr:sp macro="[0]!Retour_menu">
      <xdr:nvSpPr>
        <xdr:cNvPr id="2" name="AutoShape 2"/>
        <xdr:cNvSpPr>
          <a:spLocks/>
        </xdr:cNvSpPr>
      </xdr:nvSpPr>
      <xdr:spPr>
        <a:xfrm>
          <a:off x="57150" y="419100"/>
          <a:ext cx="666750" cy="323850"/>
        </a:xfrm>
        <a:prstGeom prst="leftArrow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1</xdr:col>
      <xdr:colOff>495300</xdr:colOff>
      <xdr:row>3</xdr:row>
      <xdr:rowOff>0</xdr:rowOff>
    </xdr:from>
    <xdr:to>
      <xdr:col>6</xdr:col>
      <xdr:colOff>238125</xdr:colOff>
      <xdr:row>4</xdr:row>
      <xdr:rowOff>38100</xdr:rowOff>
    </xdr:to>
    <xdr:sp macro="[0]!Vers_aide_tableau_de_conversion">
      <xdr:nvSpPr>
        <xdr:cNvPr id="3" name="Rectangle 3"/>
        <xdr:cNvSpPr>
          <a:spLocks/>
        </xdr:cNvSpPr>
      </xdr:nvSpPr>
      <xdr:spPr>
        <a:xfrm>
          <a:off x="828675" y="485775"/>
          <a:ext cx="3171825" cy="200025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AIDE PAR LE TABLEAU DE CONVERSION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752475</xdr:colOff>
      <xdr:row>2</xdr:row>
      <xdr:rowOff>95250</xdr:rowOff>
    </xdr:to>
    <xdr:sp macro="[0]!Cacul_puissance_section">
      <xdr:nvSpPr>
        <xdr:cNvPr id="1" name="Rectangle 1"/>
        <xdr:cNvSpPr>
          <a:spLocks/>
        </xdr:cNvSpPr>
      </xdr:nvSpPr>
      <xdr:spPr>
        <a:xfrm>
          <a:off x="0" y="304800"/>
          <a:ext cx="5953125" cy="20955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Calcul de la Puissance  au secondaire, maxi 100 VA, voir schéma A .   ( Cliquez sur ce bouton )</a:t>
          </a:r>
        </a:p>
      </xdr:txBody>
    </xdr:sp>
    <xdr:clientData/>
  </xdr:twoCellAnchor>
  <xdr:oneCellAnchor>
    <xdr:from>
      <xdr:col>8</xdr:col>
      <xdr:colOff>0</xdr:colOff>
      <xdr:row>3</xdr:row>
      <xdr:rowOff>85725</xdr:rowOff>
    </xdr:from>
    <xdr:ext cx="152400" cy="200025"/>
    <xdr:sp>
      <xdr:nvSpPr>
        <xdr:cNvPr id="2" name="TextBox 2"/>
        <xdr:cNvSpPr txBox="1">
          <a:spLocks noChangeArrowheads="1"/>
        </xdr:cNvSpPr>
      </xdr:nvSpPr>
      <xdr:spPr>
        <a:xfrm>
          <a:off x="3543300" y="6667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4</xdr:col>
      <xdr:colOff>0</xdr:colOff>
      <xdr:row>3</xdr:row>
      <xdr:rowOff>76200</xdr:rowOff>
    </xdr:from>
    <xdr:ext cx="152400" cy="200025"/>
    <xdr:sp>
      <xdr:nvSpPr>
        <xdr:cNvPr id="3" name="TextBox 3"/>
        <xdr:cNvSpPr txBox="1">
          <a:spLocks noChangeArrowheads="1"/>
        </xdr:cNvSpPr>
      </xdr:nvSpPr>
      <xdr:spPr>
        <a:xfrm>
          <a:off x="2095500" y="6572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twoCellAnchor>
    <xdr:from>
      <xdr:col>0</xdr:col>
      <xdr:colOff>38100</xdr:colOff>
      <xdr:row>0</xdr:row>
      <xdr:rowOff>0</xdr:rowOff>
    </xdr:from>
    <xdr:to>
      <xdr:col>0</xdr:col>
      <xdr:colOff>647700</xdr:colOff>
      <xdr:row>1</xdr:row>
      <xdr:rowOff>47625</xdr:rowOff>
    </xdr:to>
    <xdr:sp macro="[0]!Retour_menu">
      <xdr:nvSpPr>
        <xdr:cNvPr id="4" name="AutoShape 4"/>
        <xdr:cNvSpPr>
          <a:spLocks/>
        </xdr:cNvSpPr>
      </xdr:nvSpPr>
      <xdr:spPr>
        <a:xfrm>
          <a:off x="38100" y="0"/>
          <a:ext cx="609600" cy="304800"/>
        </a:xfrm>
        <a:prstGeom prst="leftArrow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>
          <a:off x="1371600" y="2524125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14</xdr:row>
      <xdr:rowOff>9525</xdr:rowOff>
    </xdr:from>
    <xdr:ext cx="942975" cy="200025"/>
    <xdr:sp>
      <xdr:nvSpPr>
        <xdr:cNvPr id="6" name="TextBox 6"/>
        <xdr:cNvSpPr txBox="1">
          <a:spLocks noChangeArrowheads="1"/>
        </xdr:cNvSpPr>
      </xdr:nvSpPr>
      <xdr:spPr>
        <a:xfrm>
          <a:off x="1724025" y="2371725"/>
          <a:ext cx="942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Enroulement L1</a:t>
          </a:r>
        </a:p>
      </xdr:txBody>
    </xdr:sp>
    <xdr:clientData/>
  </xdr:oneCellAnchor>
  <xdr:oneCellAnchor>
    <xdr:from>
      <xdr:col>3</xdr:col>
      <xdr:colOff>247650</xdr:colOff>
      <xdr:row>16</xdr:row>
      <xdr:rowOff>9525</xdr:rowOff>
    </xdr:from>
    <xdr:ext cx="942975" cy="200025"/>
    <xdr:sp>
      <xdr:nvSpPr>
        <xdr:cNvPr id="7" name="TextBox 7"/>
        <xdr:cNvSpPr txBox="1">
          <a:spLocks noChangeArrowheads="1"/>
        </xdr:cNvSpPr>
      </xdr:nvSpPr>
      <xdr:spPr>
        <a:xfrm>
          <a:off x="1733550" y="2695575"/>
          <a:ext cx="942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Enroulement L2</a:t>
          </a:r>
        </a:p>
      </xdr:txBody>
    </xdr:sp>
    <xdr:clientData/>
  </xdr:oneCellAnchor>
  <xdr:twoCellAnchor>
    <xdr:from>
      <xdr:col>3</xdr:col>
      <xdr:colOff>0</xdr:colOff>
      <xdr:row>14</xdr:row>
      <xdr:rowOff>85725</xdr:rowOff>
    </xdr:from>
    <xdr:to>
      <xdr:col>3</xdr:col>
      <xdr:colOff>219075</xdr:colOff>
      <xdr:row>14</xdr:row>
      <xdr:rowOff>85725</xdr:rowOff>
    </xdr:to>
    <xdr:sp>
      <xdr:nvSpPr>
        <xdr:cNvPr id="8" name="Line 8"/>
        <xdr:cNvSpPr>
          <a:spLocks/>
        </xdr:cNvSpPr>
      </xdr:nvSpPr>
      <xdr:spPr>
        <a:xfrm>
          <a:off x="1485900" y="2447925"/>
          <a:ext cx="219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66675</xdr:rowOff>
    </xdr:from>
    <xdr:to>
      <xdr:col>3</xdr:col>
      <xdr:colOff>219075</xdr:colOff>
      <xdr:row>16</xdr:row>
      <xdr:rowOff>66675</xdr:rowOff>
    </xdr:to>
    <xdr:sp>
      <xdr:nvSpPr>
        <xdr:cNvPr id="9" name="Line 9"/>
        <xdr:cNvSpPr>
          <a:spLocks/>
        </xdr:cNvSpPr>
      </xdr:nvSpPr>
      <xdr:spPr>
        <a:xfrm>
          <a:off x="1371600" y="2752725"/>
          <a:ext cx="3333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14</xdr:row>
      <xdr:rowOff>76200</xdr:rowOff>
    </xdr:from>
    <xdr:to>
      <xdr:col>6</xdr:col>
      <xdr:colOff>0</xdr:colOff>
      <xdr:row>14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2600325" y="2438400"/>
          <a:ext cx="219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85725</xdr:rowOff>
    </xdr:from>
    <xdr:to>
      <xdr:col>6</xdr:col>
      <xdr:colOff>0</xdr:colOff>
      <xdr:row>16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2638425" y="2771775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0</xdr:colOff>
      <xdr:row>12</xdr:row>
      <xdr:rowOff>0</xdr:rowOff>
    </xdr:from>
    <xdr:ext cx="400050" cy="200025"/>
    <xdr:sp>
      <xdr:nvSpPr>
        <xdr:cNvPr id="12" name="TextBox 12"/>
        <xdr:cNvSpPr txBox="1">
          <a:spLocks noChangeArrowheads="1"/>
        </xdr:cNvSpPr>
      </xdr:nvSpPr>
      <xdr:spPr>
        <a:xfrm>
          <a:off x="3543300" y="203835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mm =</a:t>
          </a:r>
        </a:p>
      </xdr:txBody>
    </xdr:sp>
    <xdr:clientData/>
  </xdr:oneCellAnchor>
  <xdr:oneCellAnchor>
    <xdr:from>
      <xdr:col>8</xdr:col>
      <xdr:colOff>9525</xdr:colOff>
      <xdr:row>14</xdr:row>
      <xdr:rowOff>0</xdr:rowOff>
    </xdr:from>
    <xdr:ext cx="400050" cy="200025"/>
    <xdr:sp>
      <xdr:nvSpPr>
        <xdr:cNvPr id="13" name="TextBox 13"/>
        <xdr:cNvSpPr txBox="1">
          <a:spLocks noChangeArrowheads="1"/>
        </xdr:cNvSpPr>
      </xdr:nvSpPr>
      <xdr:spPr>
        <a:xfrm>
          <a:off x="3552825" y="236220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mm =</a:t>
          </a:r>
        </a:p>
      </xdr:txBody>
    </xdr:sp>
    <xdr:clientData/>
  </xdr:oneCellAnchor>
  <xdr:oneCellAnchor>
    <xdr:from>
      <xdr:col>8</xdr:col>
      <xdr:colOff>9525</xdr:colOff>
      <xdr:row>16</xdr:row>
      <xdr:rowOff>0</xdr:rowOff>
    </xdr:from>
    <xdr:ext cx="400050" cy="200025"/>
    <xdr:sp>
      <xdr:nvSpPr>
        <xdr:cNvPr id="14" name="TextBox 14"/>
        <xdr:cNvSpPr txBox="1">
          <a:spLocks noChangeArrowheads="1"/>
        </xdr:cNvSpPr>
      </xdr:nvSpPr>
      <xdr:spPr>
        <a:xfrm>
          <a:off x="3552825" y="268605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mm =</a:t>
          </a:r>
        </a:p>
      </xdr:txBody>
    </xdr:sp>
    <xdr:clientData/>
  </xdr:oneCellAnchor>
  <xdr:twoCellAnchor>
    <xdr:from>
      <xdr:col>7</xdr:col>
      <xdr:colOff>533400</xdr:colOff>
      <xdr:row>12</xdr:row>
      <xdr:rowOff>0</xdr:rowOff>
    </xdr:from>
    <xdr:to>
      <xdr:col>7</xdr:col>
      <xdr:colOff>581025</xdr:colOff>
      <xdr:row>12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3467100" y="20383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209550</xdr:colOff>
      <xdr:row>22</xdr:row>
      <xdr:rowOff>9525</xdr:rowOff>
    </xdr:from>
    <xdr:ext cx="942975" cy="200025"/>
    <xdr:sp>
      <xdr:nvSpPr>
        <xdr:cNvPr id="16" name="TextBox 16"/>
        <xdr:cNvSpPr txBox="1">
          <a:spLocks noChangeArrowheads="1"/>
        </xdr:cNvSpPr>
      </xdr:nvSpPr>
      <xdr:spPr>
        <a:xfrm>
          <a:off x="1695450" y="3667125"/>
          <a:ext cx="942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Enroulement L1</a:t>
          </a:r>
        </a:p>
      </xdr:txBody>
    </xdr:sp>
    <xdr:clientData/>
  </xdr:oneCellAnchor>
  <xdr:oneCellAnchor>
    <xdr:from>
      <xdr:col>3</xdr:col>
      <xdr:colOff>209550</xdr:colOff>
      <xdr:row>24</xdr:row>
      <xdr:rowOff>9525</xdr:rowOff>
    </xdr:from>
    <xdr:ext cx="942975" cy="200025"/>
    <xdr:sp>
      <xdr:nvSpPr>
        <xdr:cNvPr id="17" name="TextBox 17"/>
        <xdr:cNvSpPr txBox="1">
          <a:spLocks noChangeArrowheads="1"/>
        </xdr:cNvSpPr>
      </xdr:nvSpPr>
      <xdr:spPr>
        <a:xfrm>
          <a:off x="1695450" y="3990975"/>
          <a:ext cx="942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Enroulement L2</a:t>
          </a:r>
        </a:p>
      </xdr:txBody>
    </xdr:sp>
    <xdr:clientData/>
  </xdr:oneCellAnchor>
  <xdr:twoCellAnchor>
    <xdr:from>
      <xdr:col>2</xdr:col>
      <xdr:colOff>0</xdr:colOff>
      <xdr:row>20</xdr:row>
      <xdr:rowOff>76200</xdr:rowOff>
    </xdr:from>
    <xdr:to>
      <xdr:col>8</xdr:col>
      <xdr:colOff>0</xdr:colOff>
      <xdr:row>20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1371600" y="3409950"/>
          <a:ext cx="21717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22</xdr:row>
      <xdr:rowOff>95250</xdr:rowOff>
    </xdr:from>
    <xdr:to>
      <xdr:col>8</xdr:col>
      <xdr:colOff>0</xdr:colOff>
      <xdr:row>22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2590800" y="3752850"/>
          <a:ext cx="952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24</xdr:row>
      <xdr:rowOff>95250</xdr:rowOff>
    </xdr:from>
    <xdr:to>
      <xdr:col>8</xdr:col>
      <xdr:colOff>0</xdr:colOff>
      <xdr:row>24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2609850" y="4076700"/>
          <a:ext cx="933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22</xdr:row>
      <xdr:rowOff>104775</xdr:rowOff>
    </xdr:from>
    <xdr:to>
      <xdr:col>3</xdr:col>
      <xdr:colOff>180975</xdr:colOff>
      <xdr:row>22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1466850" y="37623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24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1371600" y="3819525"/>
          <a:ext cx="0" cy="247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76200</xdr:rowOff>
    </xdr:from>
    <xdr:to>
      <xdr:col>3</xdr:col>
      <xdr:colOff>200025</xdr:colOff>
      <xdr:row>24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1381125" y="4057650"/>
          <a:ext cx="304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1371600" y="2124075"/>
          <a:ext cx="1447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0</xdr:rowOff>
    </xdr:from>
    <xdr:to>
      <xdr:col>3</xdr:col>
      <xdr:colOff>57150</xdr:colOff>
      <xdr:row>43</xdr:row>
      <xdr:rowOff>0</xdr:rowOff>
    </xdr:to>
    <xdr:sp>
      <xdr:nvSpPr>
        <xdr:cNvPr id="25" name="Line 25"/>
        <xdr:cNvSpPr>
          <a:spLocks/>
        </xdr:cNvSpPr>
      </xdr:nvSpPr>
      <xdr:spPr>
        <a:xfrm>
          <a:off x="1543050" y="57626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35</xdr:row>
      <xdr:rowOff>0</xdr:rowOff>
    </xdr:from>
    <xdr:to>
      <xdr:col>3</xdr:col>
      <xdr:colOff>123825</xdr:colOff>
      <xdr:row>43</xdr:row>
      <xdr:rowOff>0</xdr:rowOff>
    </xdr:to>
    <xdr:sp>
      <xdr:nvSpPr>
        <xdr:cNvPr id="26" name="Line 26"/>
        <xdr:cNvSpPr>
          <a:spLocks/>
        </xdr:cNvSpPr>
      </xdr:nvSpPr>
      <xdr:spPr>
        <a:xfrm>
          <a:off x="1609725" y="57626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35</xdr:row>
      <xdr:rowOff>0</xdr:rowOff>
    </xdr:from>
    <xdr:to>
      <xdr:col>3</xdr:col>
      <xdr:colOff>295275</xdr:colOff>
      <xdr:row>38</xdr:row>
      <xdr:rowOff>95250</xdr:rowOff>
    </xdr:to>
    <xdr:sp>
      <xdr:nvSpPr>
        <xdr:cNvPr id="27" name="Rectangle 27"/>
        <xdr:cNvSpPr>
          <a:spLocks/>
        </xdr:cNvSpPr>
      </xdr:nvSpPr>
      <xdr:spPr>
        <a:xfrm>
          <a:off x="1666875" y="5762625"/>
          <a:ext cx="114300" cy="5810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39</xdr:row>
      <xdr:rowOff>66675</xdr:rowOff>
    </xdr:from>
    <xdr:to>
      <xdr:col>3</xdr:col>
      <xdr:colOff>295275</xdr:colOff>
      <xdr:row>43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666875" y="6477000"/>
          <a:ext cx="114300" cy="58102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29" name="Line 29"/>
        <xdr:cNvSpPr>
          <a:spLocks/>
        </xdr:cNvSpPr>
      </xdr:nvSpPr>
      <xdr:spPr>
        <a:xfrm>
          <a:off x="1781175" y="5762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38</xdr:row>
      <xdr:rowOff>95250</xdr:rowOff>
    </xdr:from>
    <xdr:to>
      <xdr:col>4</xdr:col>
      <xdr:colOff>9525</xdr:colOff>
      <xdr:row>38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1790700" y="63436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39</xdr:row>
      <xdr:rowOff>66675</xdr:rowOff>
    </xdr:from>
    <xdr:to>
      <xdr:col>4</xdr:col>
      <xdr:colOff>0</xdr:colOff>
      <xdr:row>39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1771650" y="6477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32" name="Line 32"/>
        <xdr:cNvSpPr>
          <a:spLocks/>
        </xdr:cNvSpPr>
      </xdr:nvSpPr>
      <xdr:spPr>
        <a:xfrm>
          <a:off x="1781175" y="7058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742950</xdr:colOff>
      <xdr:row>37</xdr:row>
      <xdr:rowOff>85725</xdr:rowOff>
    </xdr:from>
    <xdr:ext cx="600075" cy="361950"/>
    <xdr:sp>
      <xdr:nvSpPr>
        <xdr:cNvPr id="33" name="TextBox 33"/>
        <xdr:cNvSpPr txBox="1">
          <a:spLocks noChangeArrowheads="1"/>
        </xdr:cNvSpPr>
      </xdr:nvSpPr>
      <xdr:spPr>
        <a:xfrm>
          <a:off x="742950" y="6172200"/>
          <a:ext cx="600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Primaire 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230 volts</a:t>
          </a:r>
        </a:p>
      </xdr:txBody>
    </xdr:sp>
    <xdr:clientData/>
  </xdr:oneCellAnchor>
  <xdr:oneCellAnchor>
    <xdr:from>
      <xdr:col>3</xdr:col>
      <xdr:colOff>390525</xdr:colOff>
      <xdr:row>35</xdr:row>
      <xdr:rowOff>19050</xdr:rowOff>
    </xdr:from>
    <xdr:ext cx="1133475" cy="200025"/>
    <xdr:sp>
      <xdr:nvSpPr>
        <xdr:cNvPr id="34" name="TextBox 34"/>
        <xdr:cNvSpPr txBox="1">
          <a:spLocks noChangeArrowheads="1"/>
        </xdr:cNvSpPr>
      </xdr:nvSpPr>
      <xdr:spPr>
        <a:xfrm>
          <a:off x="1876425" y="57816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 Ex: 6 V / 2 A )</a:t>
          </a:r>
        </a:p>
      </xdr:txBody>
    </xdr:sp>
    <xdr:clientData/>
  </xdr:oneCellAnchor>
  <xdr:oneCellAnchor>
    <xdr:from>
      <xdr:col>3</xdr:col>
      <xdr:colOff>390525</xdr:colOff>
      <xdr:row>39</xdr:row>
      <xdr:rowOff>114300</xdr:rowOff>
    </xdr:from>
    <xdr:ext cx="1371600" cy="200025"/>
    <xdr:sp>
      <xdr:nvSpPr>
        <xdr:cNvPr id="35" name="TextBox 35"/>
        <xdr:cNvSpPr txBox="1">
          <a:spLocks noChangeArrowheads="1"/>
        </xdr:cNvSpPr>
      </xdr:nvSpPr>
      <xdr:spPr>
        <a:xfrm>
          <a:off x="1876425" y="6524625"/>
          <a:ext cx="1371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L2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 Ex: 12 V / 0,25 A )</a:t>
          </a:r>
        </a:p>
      </xdr:txBody>
    </xdr:sp>
    <xdr:clientData/>
  </xdr:oneCellAnchor>
  <xdr:oneCellAnchor>
    <xdr:from>
      <xdr:col>7</xdr:col>
      <xdr:colOff>104775</xdr:colOff>
      <xdr:row>42</xdr:row>
      <xdr:rowOff>104775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038475" y="700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41</xdr:row>
      <xdr:rowOff>85725</xdr:rowOff>
    </xdr:from>
    <xdr:to>
      <xdr:col>11</xdr:col>
      <xdr:colOff>0</xdr:colOff>
      <xdr:row>42</xdr:row>
      <xdr:rowOff>152400</xdr:rowOff>
    </xdr:to>
    <xdr:sp>
      <xdr:nvSpPr>
        <xdr:cNvPr id="37" name="Rectangle 37"/>
        <xdr:cNvSpPr>
          <a:spLocks/>
        </xdr:cNvSpPr>
      </xdr:nvSpPr>
      <xdr:spPr>
        <a:xfrm>
          <a:off x="3543300" y="6819900"/>
          <a:ext cx="16573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41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3543300" y="57626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152400</xdr:rowOff>
    </xdr:from>
    <xdr:to>
      <xdr:col>11</xdr:col>
      <xdr:colOff>0</xdr:colOff>
      <xdr:row>41</xdr:row>
      <xdr:rowOff>76200</xdr:rowOff>
    </xdr:to>
    <xdr:sp>
      <xdr:nvSpPr>
        <xdr:cNvPr id="39" name="Line 39"/>
        <xdr:cNvSpPr>
          <a:spLocks/>
        </xdr:cNvSpPr>
      </xdr:nvSpPr>
      <xdr:spPr>
        <a:xfrm flipV="1">
          <a:off x="5200650" y="57531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11</xdr:col>
      <xdr:colOff>9525</xdr:colOff>
      <xdr:row>35</xdr:row>
      <xdr:rowOff>0</xdr:rowOff>
    </xdr:to>
    <xdr:sp>
      <xdr:nvSpPr>
        <xdr:cNvPr id="40" name="Line 40"/>
        <xdr:cNvSpPr>
          <a:spLocks/>
        </xdr:cNvSpPr>
      </xdr:nvSpPr>
      <xdr:spPr>
        <a:xfrm>
          <a:off x="3543300" y="57626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36</xdr:row>
      <xdr:rowOff>95250</xdr:rowOff>
    </xdr:from>
    <xdr:to>
      <xdr:col>9</xdr:col>
      <xdr:colOff>495300</xdr:colOff>
      <xdr:row>41</xdr:row>
      <xdr:rowOff>85725</xdr:rowOff>
    </xdr:to>
    <xdr:sp>
      <xdr:nvSpPr>
        <xdr:cNvPr id="41" name="Rectangle 41"/>
        <xdr:cNvSpPr>
          <a:spLocks/>
        </xdr:cNvSpPr>
      </xdr:nvSpPr>
      <xdr:spPr>
        <a:xfrm>
          <a:off x="3781425" y="6019800"/>
          <a:ext cx="371475" cy="8001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36</xdr:row>
      <xdr:rowOff>95250</xdr:rowOff>
    </xdr:from>
    <xdr:to>
      <xdr:col>10</xdr:col>
      <xdr:colOff>533400</xdr:colOff>
      <xdr:row>41</xdr:row>
      <xdr:rowOff>85725</xdr:rowOff>
    </xdr:to>
    <xdr:sp>
      <xdr:nvSpPr>
        <xdr:cNvPr id="42" name="Rectangle 42"/>
        <xdr:cNvSpPr>
          <a:spLocks/>
        </xdr:cNvSpPr>
      </xdr:nvSpPr>
      <xdr:spPr>
        <a:xfrm>
          <a:off x="4600575" y="6019800"/>
          <a:ext cx="3714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28</xdr:row>
      <xdr:rowOff>85725</xdr:rowOff>
    </xdr:from>
    <xdr:to>
      <xdr:col>8</xdr:col>
      <xdr:colOff>0</xdr:colOff>
      <xdr:row>28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3190875" y="4714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30</xdr:row>
      <xdr:rowOff>85725</xdr:rowOff>
    </xdr:from>
    <xdr:to>
      <xdr:col>8</xdr:col>
      <xdr:colOff>0</xdr:colOff>
      <xdr:row>30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3209925" y="50387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32</xdr:row>
      <xdr:rowOff>85725</xdr:rowOff>
    </xdr:from>
    <xdr:to>
      <xdr:col>8</xdr:col>
      <xdr:colOff>28575</xdr:colOff>
      <xdr:row>32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3476625" y="5362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26</xdr:row>
      <xdr:rowOff>85725</xdr:rowOff>
    </xdr:from>
    <xdr:to>
      <xdr:col>8</xdr:col>
      <xdr:colOff>0</xdr:colOff>
      <xdr:row>26</xdr:row>
      <xdr:rowOff>85725</xdr:rowOff>
    </xdr:to>
    <xdr:sp>
      <xdr:nvSpPr>
        <xdr:cNvPr id="46" name="Line 46"/>
        <xdr:cNvSpPr>
          <a:spLocks/>
        </xdr:cNvSpPr>
      </xdr:nvSpPr>
      <xdr:spPr>
        <a:xfrm>
          <a:off x="3429000" y="4391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18</xdr:row>
      <xdr:rowOff>95250</xdr:rowOff>
    </xdr:from>
    <xdr:to>
      <xdr:col>8</xdr:col>
      <xdr:colOff>9525</xdr:colOff>
      <xdr:row>18</xdr:row>
      <xdr:rowOff>104775</xdr:rowOff>
    </xdr:to>
    <xdr:sp>
      <xdr:nvSpPr>
        <xdr:cNvPr id="47" name="Line 47"/>
        <xdr:cNvSpPr>
          <a:spLocks/>
        </xdr:cNvSpPr>
      </xdr:nvSpPr>
      <xdr:spPr>
        <a:xfrm flipV="1">
          <a:off x="3438525" y="3105150"/>
          <a:ext cx="11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</xdr:row>
      <xdr:rowOff>104775</xdr:rowOff>
    </xdr:from>
    <xdr:to>
      <xdr:col>8</xdr:col>
      <xdr:colOff>28575</xdr:colOff>
      <xdr:row>6</xdr:row>
      <xdr:rowOff>104775</xdr:rowOff>
    </xdr:to>
    <xdr:sp>
      <xdr:nvSpPr>
        <xdr:cNvPr id="48" name="Line 48"/>
        <xdr:cNvSpPr>
          <a:spLocks/>
        </xdr:cNvSpPr>
      </xdr:nvSpPr>
      <xdr:spPr>
        <a:xfrm>
          <a:off x="3476625" y="1171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95250</xdr:rowOff>
    </xdr:from>
    <xdr:to>
      <xdr:col>9</xdr:col>
      <xdr:colOff>0</xdr:colOff>
      <xdr:row>26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3590925" y="44005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95250</xdr:rowOff>
    </xdr:from>
    <xdr:to>
      <xdr:col>8</xdr:col>
      <xdr:colOff>47625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>
          <a:off x="3590925" y="440055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33</xdr:row>
      <xdr:rowOff>152400</xdr:rowOff>
    </xdr:from>
    <xdr:to>
      <xdr:col>9</xdr:col>
      <xdr:colOff>266700</xdr:colOff>
      <xdr:row>37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3590925" y="5591175"/>
          <a:ext cx="333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381000</xdr:colOff>
      <xdr:row>33</xdr:row>
      <xdr:rowOff>114300</xdr:rowOff>
    </xdr:from>
    <xdr:ext cx="695325" cy="200025"/>
    <xdr:sp>
      <xdr:nvSpPr>
        <xdr:cNvPr id="52" name="TextBox 52"/>
        <xdr:cNvSpPr txBox="1">
          <a:spLocks noChangeArrowheads="1"/>
        </xdr:cNvSpPr>
      </xdr:nvSpPr>
      <xdr:spPr>
        <a:xfrm>
          <a:off x="4038600" y="55530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Schéma B</a:t>
          </a:r>
        </a:p>
      </xdr:txBody>
    </xdr:sp>
    <xdr:clientData/>
  </xdr:oneCellAnchor>
  <xdr:oneCellAnchor>
    <xdr:from>
      <xdr:col>1</xdr:col>
      <xdr:colOff>466725</xdr:colOff>
      <xdr:row>33</xdr:row>
      <xdr:rowOff>114300</xdr:rowOff>
    </xdr:from>
    <xdr:ext cx="695325" cy="200025"/>
    <xdr:sp>
      <xdr:nvSpPr>
        <xdr:cNvPr id="53" name="TextBox 53"/>
        <xdr:cNvSpPr txBox="1">
          <a:spLocks noChangeArrowheads="1"/>
        </xdr:cNvSpPr>
      </xdr:nvSpPr>
      <xdr:spPr>
        <a:xfrm>
          <a:off x="1228725" y="55530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Schéma A</a:t>
          </a:r>
        </a:p>
      </xdr:txBody>
    </xdr:sp>
    <xdr:clientData/>
  </xdr:oneCellAnchor>
  <xdr:twoCellAnchor>
    <xdr:from>
      <xdr:col>7</xdr:col>
      <xdr:colOff>533400</xdr:colOff>
      <xdr:row>57</xdr:row>
      <xdr:rowOff>95250</xdr:rowOff>
    </xdr:from>
    <xdr:to>
      <xdr:col>8</xdr:col>
      <xdr:colOff>66675</xdr:colOff>
      <xdr:row>57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3467100" y="94202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55</xdr:row>
      <xdr:rowOff>76200</xdr:rowOff>
    </xdr:from>
    <xdr:to>
      <xdr:col>8</xdr:col>
      <xdr:colOff>66675</xdr:colOff>
      <xdr:row>55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3171825" y="9077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53</xdr:row>
      <xdr:rowOff>85725</xdr:rowOff>
    </xdr:from>
    <xdr:to>
      <xdr:col>8</xdr:col>
      <xdr:colOff>66675</xdr:colOff>
      <xdr:row>53</xdr:row>
      <xdr:rowOff>85725</xdr:rowOff>
    </xdr:to>
    <xdr:sp>
      <xdr:nvSpPr>
        <xdr:cNvPr id="56" name="Line 56"/>
        <xdr:cNvSpPr>
          <a:spLocks/>
        </xdr:cNvSpPr>
      </xdr:nvSpPr>
      <xdr:spPr>
        <a:xfrm>
          <a:off x="3162300" y="8763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51</xdr:row>
      <xdr:rowOff>85725</xdr:rowOff>
    </xdr:from>
    <xdr:to>
      <xdr:col>8</xdr:col>
      <xdr:colOff>66675</xdr:colOff>
      <xdr:row>51</xdr:row>
      <xdr:rowOff>85725</xdr:rowOff>
    </xdr:to>
    <xdr:sp>
      <xdr:nvSpPr>
        <xdr:cNvPr id="57" name="Line 57"/>
        <xdr:cNvSpPr>
          <a:spLocks/>
        </xdr:cNvSpPr>
      </xdr:nvSpPr>
      <xdr:spPr>
        <a:xfrm>
          <a:off x="2895600" y="8439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49</xdr:row>
      <xdr:rowOff>76200</xdr:rowOff>
    </xdr:from>
    <xdr:to>
      <xdr:col>8</xdr:col>
      <xdr:colOff>66675</xdr:colOff>
      <xdr:row>49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2581275" y="81057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47</xdr:row>
      <xdr:rowOff>85725</xdr:rowOff>
    </xdr:from>
    <xdr:to>
      <xdr:col>8</xdr:col>
      <xdr:colOff>57150</xdr:colOff>
      <xdr:row>47</xdr:row>
      <xdr:rowOff>85725</xdr:rowOff>
    </xdr:to>
    <xdr:sp>
      <xdr:nvSpPr>
        <xdr:cNvPr id="59" name="Line 59"/>
        <xdr:cNvSpPr>
          <a:spLocks/>
        </xdr:cNvSpPr>
      </xdr:nvSpPr>
      <xdr:spPr>
        <a:xfrm>
          <a:off x="2571750" y="77914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45</xdr:row>
      <xdr:rowOff>85725</xdr:rowOff>
    </xdr:from>
    <xdr:to>
      <xdr:col>8</xdr:col>
      <xdr:colOff>66675</xdr:colOff>
      <xdr:row>45</xdr:row>
      <xdr:rowOff>85725</xdr:rowOff>
    </xdr:to>
    <xdr:sp>
      <xdr:nvSpPr>
        <xdr:cNvPr id="60" name="Line 60"/>
        <xdr:cNvSpPr>
          <a:spLocks/>
        </xdr:cNvSpPr>
      </xdr:nvSpPr>
      <xdr:spPr>
        <a:xfrm>
          <a:off x="3295650" y="7467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2</xdr:row>
      <xdr:rowOff>133350</xdr:rowOff>
    </xdr:from>
    <xdr:ext cx="904875" cy="266700"/>
    <xdr:sp macro="[0]!Formule_loi_ohms">
      <xdr:nvSpPr>
        <xdr:cNvPr id="1" name="TextBox 1"/>
        <xdr:cNvSpPr txBox="1">
          <a:spLocks noChangeArrowheads="1"/>
        </xdr:cNvSpPr>
      </xdr:nvSpPr>
      <xdr:spPr>
        <a:xfrm>
          <a:off x="714375" y="45720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 = U / I =</a:t>
          </a:r>
        </a:p>
      </xdr:txBody>
    </xdr:sp>
    <xdr:clientData/>
  </xdr:oneCellAnchor>
  <xdr:oneCellAnchor>
    <xdr:from>
      <xdr:col>0</xdr:col>
      <xdr:colOff>733425</xdr:colOff>
      <xdr:row>6</xdr:row>
      <xdr:rowOff>123825</xdr:rowOff>
    </xdr:from>
    <xdr:ext cx="942975" cy="266700"/>
    <xdr:sp macro="[0]!Module1.Formule_loi_ohms_tension">
      <xdr:nvSpPr>
        <xdr:cNvPr id="2" name="TextBox 2"/>
        <xdr:cNvSpPr txBox="1">
          <a:spLocks noChangeArrowheads="1"/>
        </xdr:cNvSpPr>
      </xdr:nvSpPr>
      <xdr:spPr>
        <a:xfrm>
          <a:off x="733425" y="1095375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 = R x I =</a:t>
          </a:r>
        </a:p>
      </xdr:txBody>
    </xdr:sp>
    <xdr:clientData/>
  </xdr:oneCellAnchor>
  <xdr:oneCellAnchor>
    <xdr:from>
      <xdr:col>0</xdr:col>
      <xdr:colOff>714375</xdr:colOff>
      <xdr:row>10</xdr:row>
      <xdr:rowOff>123825</xdr:rowOff>
    </xdr:from>
    <xdr:ext cx="904875" cy="266700"/>
    <xdr:sp macro="[0]!Formule_loi_ohms_intensité">
      <xdr:nvSpPr>
        <xdr:cNvPr id="3" name="TextBox 3"/>
        <xdr:cNvSpPr txBox="1">
          <a:spLocks noChangeArrowheads="1"/>
        </xdr:cNvSpPr>
      </xdr:nvSpPr>
      <xdr:spPr>
        <a:xfrm>
          <a:off x="714375" y="17430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 = U / R =</a:t>
          </a:r>
        </a:p>
      </xdr:txBody>
    </xdr:sp>
    <xdr:clientData/>
  </xdr:oneCellAnchor>
  <xdr:oneCellAnchor>
    <xdr:from>
      <xdr:col>4</xdr:col>
      <xdr:colOff>723900</xdr:colOff>
      <xdr:row>2</xdr:row>
      <xdr:rowOff>123825</xdr:rowOff>
    </xdr:from>
    <xdr:ext cx="885825" cy="266700"/>
    <xdr:sp macro="[0]!Formule_loi_ohms_puissance">
      <xdr:nvSpPr>
        <xdr:cNvPr id="4" name="TextBox 4"/>
        <xdr:cNvSpPr txBox="1">
          <a:spLocks noChangeArrowheads="1"/>
        </xdr:cNvSpPr>
      </xdr:nvSpPr>
      <xdr:spPr>
        <a:xfrm>
          <a:off x="3771900" y="447675"/>
          <a:ext cx="885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P= U x I =</a:t>
          </a:r>
        </a:p>
      </xdr:txBody>
    </xdr:sp>
    <xdr:clientData/>
  </xdr:oneCellAnchor>
  <xdr:oneCellAnchor>
    <xdr:from>
      <xdr:col>4</xdr:col>
      <xdr:colOff>733425</xdr:colOff>
      <xdr:row>6</xdr:row>
      <xdr:rowOff>123825</xdr:rowOff>
    </xdr:from>
    <xdr:ext cx="895350" cy="266700"/>
    <xdr:sp macro="[0]!Formule_puis_tension">
      <xdr:nvSpPr>
        <xdr:cNvPr id="5" name="TextBox 5"/>
        <xdr:cNvSpPr txBox="1">
          <a:spLocks noChangeArrowheads="1"/>
        </xdr:cNvSpPr>
      </xdr:nvSpPr>
      <xdr:spPr>
        <a:xfrm>
          <a:off x="3781425" y="1095375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 = P / I =</a:t>
          </a:r>
        </a:p>
      </xdr:txBody>
    </xdr:sp>
    <xdr:clientData/>
  </xdr:oneCellAnchor>
  <xdr:oneCellAnchor>
    <xdr:from>
      <xdr:col>4</xdr:col>
      <xdr:colOff>714375</xdr:colOff>
      <xdr:row>10</xdr:row>
      <xdr:rowOff>123825</xdr:rowOff>
    </xdr:from>
    <xdr:ext cx="895350" cy="266700"/>
    <xdr:sp macro="[0]!Formule_puis_intensité">
      <xdr:nvSpPr>
        <xdr:cNvPr id="6" name="TextBox 6"/>
        <xdr:cNvSpPr txBox="1">
          <a:spLocks noChangeArrowheads="1"/>
        </xdr:cNvSpPr>
      </xdr:nvSpPr>
      <xdr:spPr>
        <a:xfrm>
          <a:off x="3762375" y="1743075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 = P / U =</a:t>
          </a:r>
        </a:p>
      </xdr:txBody>
    </xdr:sp>
    <xdr:clientData/>
  </xdr:oneCellAnchor>
  <xdr:oneCellAnchor>
    <xdr:from>
      <xdr:col>0</xdr:col>
      <xdr:colOff>495300</xdr:colOff>
      <xdr:row>14</xdr:row>
      <xdr:rowOff>123825</xdr:rowOff>
    </xdr:from>
    <xdr:ext cx="1038225" cy="266700"/>
    <xdr:sp macro="[0]!Formule_puis_carré">
      <xdr:nvSpPr>
        <xdr:cNvPr id="7" name="TextBox 7"/>
        <xdr:cNvSpPr txBox="1">
          <a:spLocks noChangeArrowheads="1"/>
        </xdr:cNvSpPr>
      </xdr:nvSpPr>
      <xdr:spPr>
        <a:xfrm>
          <a:off x="495300" y="23907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= R x I   =</a:t>
          </a:r>
        </a:p>
      </xdr:txBody>
    </xdr:sp>
    <xdr:clientData/>
  </xdr:oneCellAnchor>
  <xdr:twoCellAnchor>
    <xdr:from>
      <xdr:col>1</xdr:col>
      <xdr:colOff>342900</xdr:colOff>
      <xdr:row>0</xdr:row>
      <xdr:rowOff>76200</xdr:rowOff>
    </xdr:from>
    <xdr:to>
      <xdr:col>5</xdr:col>
      <xdr:colOff>733425</xdr:colOff>
      <xdr:row>1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1104900" y="76200"/>
          <a:ext cx="3438525" cy="2095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DIFFERENTES FORMULES UTILES</a:t>
          </a:r>
        </a:p>
      </xdr:txBody>
    </xdr:sp>
    <xdr:clientData/>
  </xdr:twoCellAnchor>
  <xdr:oneCellAnchor>
    <xdr:from>
      <xdr:col>1</xdr:col>
      <xdr:colOff>466725</xdr:colOff>
      <xdr:row>14</xdr:row>
      <xdr:rowOff>85725</xdr:rowOff>
    </xdr:from>
    <xdr:ext cx="142875" cy="200025"/>
    <xdr:sp>
      <xdr:nvSpPr>
        <xdr:cNvPr id="9" name="TextBox 9"/>
        <xdr:cNvSpPr txBox="1">
          <a:spLocks noChangeArrowheads="1"/>
        </xdr:cNvSpPr>
      </xdr:nvSpPr>
      <xdr:spPr>
        <a:xfrm>
          <a:off x="1228725" y="23526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19050</xdr:colOff>
      <xdr:row>48</xdr:row>
      <xdr:rowOff>142875</xdr:rowOff>
    </xdr:from>
    <xdr:ext cx="657225" cy="200025"/>
    <xdr:sp>
      <xdr:nvSpPr>
        <xdr:cNvPr id="10" name="TextBox 10"/>
        <xdr:cNvSpPr txBox="1">
          <a:spLocks noChangeArrowheads="1"/>
        </xdr:cNvSpPr>
      </xdr:nvSpPr>
      <xdr:spPr>
        <a:xfrm>
          <a:off x="19050" y="791527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Puissance</a:t>
          </a:r>
        </a:p>
      </xdr:txBody>
    </xdr:sp>
    <xdr:clientData/>
  </xdr:oneCellAnchor>
  <xdr:oneCellAnchor>
    <xdr:from>
      <xdr:col>0</xdr:col>
      <xdr:colOff>19050</xdr:colOff>
      <xdr:row>50</xdr:row>
      <xdr:rowOff>0</xdr:rowOff>
    </xdr:from>
    <xdr:ext cx="542925" cy="200025"/>
    <xdr:sp>
      <xdr:nvSpPr>
        <xdr:cNvPr id="11" name="TextBox 11"/>
        <xdr:cNvSpPr txBox="1">
          <a:spLocks noChangeArrowheads="1"/>
        </xdr:cNvSpPr>
      </xdr:nvSpPr>
      <xdr:spPr>
        <a:xfrm>
          <a:off x="19050" y="80962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Intensité</a:t>
          </a:r>
        </a:p>
      </xdr:txBody>
    </xdr:sp>
    <xdr:clientData/>
  </xdr:oneCellAnchor>
  <xdr:oneCellAnchor>
    <xdr:from>
      <xdr:col>0</xdr:col>
      <xdr:colOff>523875</xdr:colOff>
      <xdr:row>18</xdr:row>
      <xdr:rowOff>19050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523875" y="293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466725</xdr:colOff>
      <xdr:row>17</xdr:row>
      <xdr:rowOff>142875</xdr:rowOff>
    </xdr:from>
    <xdr:ext cx="1000125" cy="266700"/>
    <xdr:sp macro="[0]!Formule_Resistance_carré">
      <xdr:nvSpPr>
        <xdr:cNvPr id="13" name="TextBox 13"/>
        <xdr:cNvSpPr txBox="1">
          <a:spLocks noChangeArrowheads="1"/>
        </xdr:cNvSpPr>
      </xdr:nvSpPr>
      <xdr:spPr>
        <a:xfrm>
          <a:off x="466725" y="2895600"/>
          <a:ext cx="1000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 = P / I   =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oneCellAnchor>
    <xdr:from>
      <xdr:col>1</xdr:col>
      <xdr:colOff>419100</xdr:colOff>
      <xdr:row>17</xdr:row>
      <xdr:rowOff>66675</xdr:rowOff>
    </xdr:from>
    <xdr:ext cx="142875" cy="200025"/>
    <xdr:sp>
      <xdr:nvSpPr>
        <xdr:cNvPr id="14" name="TextBox 14"/>
        <xdr:cNvSpPr txBox="1">
          <a:spLocks noChangeArrowheads="1"/>
        </xdr:cNvSpPr>
      </xdr:nvSpPr>
      <xdr:spPr>
        <a:xfrm>
          <a:off x="1181100" y="28194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0</xdr:col>
      <xdr:colOff>657225</xdr:colOff>
      <xdr:row>20</xdr:row>
      <xdr:rowOff>76200</xdr:rowOff>
    </xdr:from>
    <xdr:to>
      <xdr:col>1</xdr:col>
      <xdr:colOff>66675</xdr:colOff>
      <xdr:row>22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657225" y="3314700"/>
          <a:ext cx="17145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57150</xdr:rowOff>
    </xdr:from>
    <xdr:to>
      <xdr:col>1</xdr:col>
      <xdr:colOff>180975</xdr:colOff>
      <xdr:row>22</xdr:row>
      <xdr:rowOff>133350</xdr:rowOff>
    </xdr:to>
    <xdr:sp macro="[0]!Formule_intensité_carré">
      <xdr:nvSpPr>
        <xdr:cNvPr id="16" name="Line 16"/>
        <xdr:cNvSpPr>
          <a:spLocks/>
        </xdr:cNvSpPr>
      </xdr:nvSpPr>
      <xdr:spPr>
        <a:xfrm flipV="1">
          <a:off x="838200" y="3295650"/>
          <a:ext cx="104775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20</xdr:row>
      <xdr:rowOff>76200</xdr:rowOff>
    </xdr:from>
    <xdr:to>
      <xdr:col>1</xdr:col>
      <xdr:colOff>666750</xdr:colOff>
      <xdr:row>20</xdr:row>
      <xdr:rowOff>76200</xdr:rowOff>
    </xdr:to>
    <xdr:sp macro="[0]!Formule_intensité_carré">
      <xdr:nvSpPr>
        <xdr:cNvPr id="17" name="Line 17"/>
        <xdr:cNvSpPr>
          <a:spLocks/>
        </xdr:cNvSpPr>
      </xdr:nvSpPr>
      <xdr:spPr>
        <a:xfrm>
          <a:off x="952500" y="331470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152400</xdr:colOff>
      <xdr:row>20</xdr:row>
      <xdr:rowOff>123825</xdr:rowOff>
    </xdr:from>
    <xdr:ext cx="657225" cy="285750"/>
    <xdr:sp macro="[0]!Formule_intensité_carré">
      <xdr:nvSpPr>
        <xdr:cNvPr id="18" name="TextBox 18"/>
        <xdr:cNvSpPr txBox="1">
          <a:spLocks noChangeArrowheads="1"/>
        </xdr:cNvSpPr>
      </xdr:nvSpPr>
      <xdr:spPr>
        <a:xfrm>
          <a:off x="914400" y="3362325"/>
          <a:ext cx="657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 / R=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428625</xdr:colOff>
      <xdr:row>20</xdr:row>
      <xdr:rowOff>133350</xdr:rowOff>
    </xdr:from>
    <xdr:ext cx="381000" cy="257175"/>
    <xdr:sp macro="[0]!Formule_intensité_carré">
      <xdr:nvSpPr>
        <xdr:cNvPr id="19" name="TextBox 19"/>
        <xdr:cNvSpPr txBox="1">
          <a:spLocks noChangeArrowheads="1"/>
        </xdr:cNvSpPr>
      </xdr:nvSpPr>
      <xdr:spPr>
        <a:xfrm>
          <a:off x="428625" y="337185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 =</a:t>
          </a:r>
        </a:p>
      </xdr:txBody>
    </xdr:sp>
    <xdr:clientData/>
  </xdr:oneCellAnchor>
  <xdr:oneCellAnchor>
    <xdr:from>
      <xdr:col>3</xdr:col>
      <xdr:colOff>447675</xdr:colOff>
      <xdr:row>9</xdr:row>
      <xdr:rowOff>28575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7336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371475</xdr:colOff>
      <xdr:row>1</xdr:row>
      <xdr:rowOff>152400</xdr:rowOff>
    </xdr:from>
    <xdr:ext cx="762000" cy="200025"/>
    <xdr:sp>
      <xdr:nvSpPr>
        <xdr:cNvPr id="21" name="TextBox 21"/>
        <xdr:cNvSpPr txBox="1">
          <a:spLocks noChangeArrowheads="1"/>
        </xdr:cNvSpPr>
      </xdr:nvSpPr>
      <xdr:spPr>
        <a:xfrm>
          <a:off x="1133475" y="31432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LOI  D'OHM</a:t>
          </a:r>
        </a:p>
      </xdr:txBody>
    </xdr:sp>
    <xdr:clientData/>
  </xdr:oneCellAnchor>
  <xdr:oneCellAnchor>
    <xdr:from>
      <xdr:col>5</xdr:col>
      <xdr:colOff>428625</xdr:colOff>
      <xdr:row>1</xdr:row>
      <xdr:rowOff>152400</xdr:rowOff>
    </xdr:from>
    <xdr:ext cx="923925" cy="200025"/>
    <xdr:sp>
      <xdr:nvSpPr>
        <xdr:cNvPr id="22" name="TextBox 22"/>
        <xdr:cNvSpPr txBox="1">
          <a:spLocks noChangeArrowheads="1"/>
        </xdr:cNvSpPr>
      </xdr:nvSpPr>
      <xdr:spPr>
        <a:xfrm>
          <a:off x="4238625" y="314325"/>
          <a:ext cx="923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LOI DE JOULE</a:t>
          </a:r>
        </a:p>
      </xdr:txBody>
    </xdr:sp>
    <xdr:clientData/>
  </xdr:oneCellAnchor>
  <xdr:oneCellAnchor>
    <xdr:from>
      <xdr:col>1</xdr:col>
      <xdr:colOff>228600</xdr:colOff>
      <xdr:row>13</xdr:row>
      <xdr:rowOff>9525</xdr:rowOff>
    </xdr:from>
    <xdr:ext cx="1000125" cy="200025"/>
    <xdr:sp>
      <xdr:nvSpPr>
        <xdr:cNvPr id="23" name="TextBox 23"/>
        <xdr:cNvSpPr txBox="1">
          <a:spLocks noChangeArrowheads="1"/>
        </xdr:cNvSpPr>
      </xdr:nvSpPr>
      <xdr:spPr>
        <a:xfrm>
          <a:off x="990600" y="21145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LOI  DE  JOULE</a:t>
          </a:r>
        </a:p>
      </xdr:txBody>
    </xdr:sp>
    <xdr:clientData/>
  </xdr:oneCellAnchor>
  <xdr:twoCellAnchor>
    <xdr:from>
      <xdr:col>0</xdr:col>
      <xdr:colOff>85725</xdr:colOff>
      <xdr:row>0</xdr:row>
      <xdr:rowOff>47625</xdr:rowOff>
    </xdr:from>
    <xdr:to>
      <xdr:col>1</xdr:col>
      <xdr:colOff>200025</xdr:colOff>
      <xdr:row>2</xdr:row>
      <xdr:rowOff>0</xdr:rowOff>
    </xdr:to>
    <xdr:sp macro="[0]!Retour_menu">
      <xdr:nvSpPr>
        <xdr:cNvPr id="24" name="AutoShape 24"/>
        <xdr:cNvSpPr>
          <a:spLocks/>
        </xdr:cNvSpPr>
      </xdr:nvSpPr>
      <xdr:spPr>
        <a:xfrm>
          <a:off x="85725" y="47625"/>
          <a:ext cx="876300" cy="276225"/>
        </a:xfrm>
        <a:prstGeom prst="lef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0</xdr:rowOff>
    </xdr:from>
    <xdr:to>
      <xdr:col>2</xdr:col>
      <xdr:colOff>428625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81175" y="666750"/>
          <a:ext cx="171450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9</xdr:row>
      <xdr:rowOff>9525</xdr:rowOff>
    </xdr:from>
    <xdr:to>
      <xdr:col>2</xdr:col>
      <xdr:colOff>438150</xdr:colOff>
      <xdr:row>12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781175" y="1495425"/>
          <a:ext cx="180975" cy="495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7</xdr:row>
      <xdr:rowOff>0</xdr:rowOff>
    </xdr:from>
    <xdr:to>
      <xdr:col>2</xdr:col>
      <xdr:colOff>342900</xdr:colOff>
      <xdr:row>9</xdr:row>
      <xdr:rowOff>9525</xdr:rowOff>
    </xdr:to>
    <xdr:sp>
      <xdr:nvSpPr>
        <xdr:cNvPr id="3" name="Line 3"/>
        <xdr:cNvSpPr>
          <a:spLocks/>
        </xdr:cNvSpPr>
      </xdr:nvSpPr>
      <xdr:spPr>
        <a:xfrm>
          <a:off x="1866900" y="1152525"/>
          <a:ext cx="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</xdr:row>
      <xdr:rowOff>66675</xdr:rowOff>
    </xdr:from>
    <xdr:to>
      <xdr:col>2</xdr:col>
      <xdr:colOff>342900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866900" y="561975"/>
          <a:ext cx="0" cy="1047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76200</xdr:rowOff>
    </xdr:from>
    <xdr:to>
      <xdr:col>2</xdr:col>
      <xdr:colOff>342900</xdr:colOff>
      <xdr:row>3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1524000" y="57150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466725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0" y="2143125"/>
          <a:ext cx="1228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12</xdr:row>
      <xdr:rowOff>9525</xdr:rowOff>
    </xdr:from>
    <xdr:to>
      <xdr:col>2</xdr:col>
      <xdr:colOff>342900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1866900" y="1990725"/>
          <a:ext cx="0" cy="152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752475" y="2143125"/>
          <a:ext cx="771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</xdr:row>
      <xdr:rowOff>0</xdr:rowOff>
    </xdr:from>
    <xdr:to>
      <xdr:col>2</xdr:col>
      <xdr:colOff>342900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1276350" y="1314450"/>
          <a:ext cx="59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12</xdr:row>
      <xdr:rowOff>152400</xdr:rowOff>
    </xdr:from>
    <xdr:to>
      <xdr:col>1</xdr:col>
      <xdr:colOff>600075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352550" y="2133600"/>
          <a:ext cx="95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0</xdr:rowOff>
    </xdr:from>
    <xdr:to>
      <xdr:col>2</xdr:col>
      <xdr:colOff>57150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581150" y="1314450"/>
          <a:ext cx="0" cy="8286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0</xdr:rowOff>
    </xdr:from>
    <xdr:to>
      <xdr:col>2</xdr:col>
      <xdr:colOff>161925</xdr:colOff>
      <xdr:row>12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685925" y="666750"/>
          <a:ext cx="0" cy="1400175"/>
        </a:xfrm>
        <a:prstGeom prst="line">
          <a:avLst/>
        </a:prstGeom>
        <a:solidFill>
          <a:srgbClr val="FFFFFF"/>
        </a:solidFill>
        <a:ln w="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342900</xdr:colOff>
      <xdr:row>7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1524000" y="130492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66675</xdr:rowOff>
    </xdr:from>
    <xdr:to>
      <xdr:col>2</xdr:col>
      <xdr:colOff>342900</xdr:colOff>
      <xdr:row>3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1524000" y="561975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7</xdr:row>
      <xdr:rowOff>133350</xdr:rowOff>
    </xdr:from>
    <xdr:to>
      <xdr:col>2</xdr:col>
      <xdr:colOff>361950</xdr:colOff>
      <xdr:row>8</xdr:row>
      <xdr:rowOff>28575</xdr:rowOff>
    </xdr:to>
    <xdr:sp>
      <xdr:nvSpPr>
        <xdr:cNvPr id="15" name="Oval 15"/>
        <xdr:cNvSpPr>
          <a:spLocks/>
        </xdr:cNvSpPr>
      </xdr:nvSpPr>
      <xdr:spPr>
        <a:xfrm>
          <a:off x="1838325" y="1285875"/>
          <a:ext cx="476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</xdr:row>
      <xdr:rowOff>47625</xdr:rowOff>
    </xdr:from>
    <xdr:to>
      <xdr:col>2</xdr:col>
      <xdr:colOff>361950</xdr:colOff>
      <xdr:row>3</xdr:row>
      <xdr:rowOff>104775</xdr:rowOff>
    </xdr:to>
    <xdr:sp>
      <xdr:nvSpPr>
        <xdr:cNvPr id="16" name="Oval 16"/>
        <xdr:cNvSpPr>
          <a:spLocks/>
        </xdr:cNvSpPr>
      </xdr:nvSpPr>
      <xdr:spPr>
        <a:xfrm>
          <a:off x="1838325" y="542925"/>
          <a:ext cx="476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12</xdr:row>
      <xdr:rowOff>123825</xdr:rowOff>
    </xdr:from>
    <xdr:to>
      <xdr:col>2</xdr:col>
      <xdr:colOff>361950</xdr:colOff>
      <xdr:row>13</xdr:row>
      <xdr:rowOff>19050</xdr:rowOff>
    </xdr:to>
    <xdr:sp>
      <xdr:nvSpPr>
        <xdr:cNvPr id="17" name="Oval 17"/>
        <xdr:cNvSpPr>
          <a:spLocks/>
        </xdr:cNvSpPr>
      </xdr:nvSpPr>
      <xdr:spPr>
        <a:xfrm>
          <a:off x="1838325" y="2105025"/>
          <a:ext cx="476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</xdr:row>
      <xdr:rowOff>76200</xdr:rowOff>
    </xdr:from>
    <xdr:to>
      <xdr:col>3</xdr:col>
      <xdr:colOff>466725</xdr:colOff>
      <xdr:row>3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1905000" y="571500"/>
          <a:ext cx="847725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</xdr:row>
      <xdr:rowOff>66675</xdr:rowOff>
    </xdr:from>
    <xdr:to>
      <xdr:col>3</xdr:col>
      <xdr:colOff>466725</xdr:colOff>
      <xdr:row>3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1885950" y="561975"/>
          <a:ext cx="866775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9525</xdr:rowOff>
    </xdr:from>
    <xdr:to>
      <xdr:col>6</xdr:col>
      <xdr:colOff>600075</xdr:colOff>
      <xdr:row>13</xdr:row>
      <xdr:rowOff>9525</xdr:rowOff>
    </xdr:to>
    <xdr:sp macro="[0]!Retour_menu">
      <xdr:nvSpPr>
        <xdr:cNvPr id="20" name="AutoShape 20"/>
        <xdr:cNvSpPr>
          <a:spLocks/>
        </xdr:cNvSpPr>
      </xdr:nvSpPr>
      <xdr:spPr>
        <a:xfrm>
          <a:off x="3895725" y="1666875"/>
          <a:ext cx="1276350" cy="485775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Retour Menu</a:t>
          </a:r>
        </a:p>
      </xdr:txBody>
    </xdr:sp>
    <xdr:clientData/>
  </xdr:twoCellAnchor>
  <xdr:twoCellAnchor>
    <xdr:from>
      <xdr:col>0</xdr:col>
      <xdr:colOff>590550</xdr:colOff>
      <xdr:row>14</xdr:row>
      <xdr:rowOff>133350</xdr:rowOff>
    </xdr:from>
    <xdr:to>
      <xdr:col>6</xdr:col>
      <xdr:colOff>457200</xdr:colOff>
      <xdr:row>16</xdr:row>
      <xdr:rowOff>85725</xdr:rowOff>
    </xdr:to>
    <xdr:sp macro="[0]!Formule_calcul_Pont_2R">
      <xdr:nvSpPr>
        <xdr:cNvPr id="21" name="Rectangle 21"/>
        <xdr:cNvSpPr>
          <a:spLocks/>
        </xdr:cNvSpPr>
      </xdr:nvSpPr>
      <xdr:spPr>
        <a:xfrm>
          <a:off x="590550" y="2438400"/>
          <a:ext cx="4438650" cy="2762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Cliquez sur ce bouton pour entrer la tension U en volt ainsi que R1 et R2 en Ohm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5</xdr:row>
      <xdr:rowOff>0</xdr:rowOff>
    </xdr:from>
    <xdr:to>
      <xdr:col>2</xdr:col>
      <xdr:colOff>390525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1914525" y="809625"/>
          <a:ext cx="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914525" y="809625"/>
          <a:ext cx="11334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8</xdr:row>
      <xdr:rowOff>9525</xdr:rowOff>
    </xdr:from>
    <xdr:to>
      <xdr:col>4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914525" y="1304925"/>
          <a:ext cx="11334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8</xdr:row>
      <xdr:rowOff>0</xdr:rowOff>
    </xdr:from>
    <xdr:to>
      <xdr:col>4</xdr:col>
      <xdr:colOff>752475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3028950" y="129540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6</xdr:row>
      <xdr:rowOff>76200</xdr:rowOff>
    </xdr:from>
    <xdr:to>
      <xdr:col>1</xdr:col>
      <xdr:colOff>0</xdr:colOff>
      <xdr:row>6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85775" y="10477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85725</xdr:rowOff>
    </xdr:from>
    <xdr:to>
      <xdr:col>2</xdr:col>
      <xdr:colOff>390525</xdr:colOff>
      <xdr:row>6</xdr:row>
      <xdr:rowOff>85725</xdr:rowOff>
    </xdr:to>
    <xdr:sp>
      <xdr:nvSpPr>
        <xdr:cNvPr id="6" name="Line 6"/>
        <xdr:cNvSpPr>
          <a:spLocks/>
        </xdr:cNvSpPr>
      </xdr:nvSpPr>
      <xdr:spPr>
        <a:xfrm>
          <a:off x="1524000" y="10572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</xdr:row>
      <xdr:rowOff>76200</xdr:rowOff>
    </xdr:from>
    <xdr:to>
      <xdr:col>3</xdr:col>
      <xdr:colOff>0</xdr:colOff>
      <xdr:row>2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1704975" y="40005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</xdr:row>
      <xdr:rowOff>76200</xdr:rowOff>
    </xdr:from>
    <xdr:to>
      <xdr:col>2</xdr:col>
      <xdr:colOff>190500</xdr:colOff>
      <xdr:row>6</xdr:row>
      <xdr:rowOff>85725</xdr:rowOff>
    </xdr:to>
    <xdr:sp>
      <xdr:nvSpPr>
        <xdr:cNvPr id="8" name="Line 8"/>
        <xdr:cNvSpPr>
          <a:spLocks/>
        </xdr:cNvSpPr>
      </xdr:nvSpPr>
      <xdr:spPr>
        <a:xfrm>
          <a:off x="1714500" y="400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</xdr:row>
      <xdr:rowOff>0</xdr:rowOff>
    </xdr:from>
    <xdr:to>
      <xdr:col>3</xdr:col>
      <xdr:colOff>219075</xdr:colOff>
      <xdr:row>6</xdr:row>
      <xdr:rowOff>95250</xdr:rowOff>
    </xdr:to>
    <xdr:sp>
      <xdr:nvSpPr>
        <xdr:cNvPr id="9" name="Line 9"/>
        <xdr:cNvSpPr>
          <a:spLocks/>
        </xdr:cNvSpPr>
      </xdr:nvSpPr>
      <xdr:spPr>
        <a:xfrm>
          <a:off x="2505075" y="809625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9</xdr:row>
      <xdr:rowOff>85725</xdr:rowOff>
    </xdr:from>
    <xdr:to>
      <xdr:col>3</xdr:col>
      <xdr:colOff>228600</xdr:colOff>
      <xdr:row>11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2514600" y="1543050"/>
          <a:ext cx="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381000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524000" y="16192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>
          <a:off x="1524000" y="1619250"/>
          <a:ext cx="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</xdr:row>
      <xdr:rowOff>28575</xdr:rowOff>
    </xdr:from>
    <xdr:to>
      <xdr:col>0</xdr:col>
      <xdr:colOff>485775</xdr:colOff>
      <xdr:row>6</xdr:row>
      <xdr:rowOff>133350</xdr:rowOff>
    </xdr:to>
    <xdr:sp>
      <xdr:nvSpPr>
        <xdr:cNvPr id="13" name="Oval 13"/>
        <xdr:cNvSpPr>
          <a:spLocks/>
        </xdr:cNvSpPr>
      </xdr:nvSpPr>
      <xdr:spPr>
        <a:xfrm>
          <a:off x="390525" y="10001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76200</xdr:rowOff>
    </xdr:from>
    <xdr:to>
      <xdr:col>4</xdr:col>
      <xdr:colOff>228600</xdr:colOff>
      <xdr:row>2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3048000" y="40005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76200</xdr:rowOff>
    </xdr:from>
    <xdr:to>
      <xdr:col>4</xdr:col>
      <xdr:colOff>219075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>
          <a:off x="3267075" y="400050"/>
          <a:ext cx="0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</xdr:row>
      <xdr:rowOff>0</xdr:rowOff>
    </xdr:from>
    <xdr:to>
      <xdr:col>0</xdr:col>
      <xdr:colOff>571500</xdr:colOff>
      <xdr:row>13</xdr:row>
      <xdr:rowOff>57150</xdr:rowOff>
    </xdr:to>
    <xdr:sp>
      <xdr:nvSpPr>
        <xdr:cNvPr id="16" name="Rectangle 16"/>
        <xdr:cNvSpPr>
          <a:spLocks/>
        </xdr:cNvSpPr>
      </xdr:nvSpPr>
      <xdr:spPr>
        <a:xfrm>
          <a:off x="371475" y="2105025"/>
          <a:ext cx="20002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13</xdr:row>
      <xdr:rowOff>0</xdr:rowOff>
    </xdr:from>
    <xdr:to>
      <xdr:col>2</xdr:col>
      <xdr:colOff>104775</xdr:colOff>
      <xdr:row>13</xdr:row>
      <xdr:rowOff>57150</xdr:rowOff>
    </xdr:to>
    <xdr:sp>
      <xdr:nvSpPr>
        <xdr:cNvPr id="17" name="Rectangle 17"/>
        <xdr:cNvSpPr>
          <a:spLocks/>
        </xdr:cNvSpPr>
      </xdr:nvSpPr>
      <xdr:spPr>
        <a:xfrm>
          <a:off x="1428750" y="2105025"/>
          <a:ext cx="20002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13</xdr:row>
      <xdr:rowOff>47625</xdr:rowOff>
    </xdr:from>
    <xdr:to>
      <xdr:col>4</xdr:col>
      <xdr:colOff>647700</xdr:colOff>
      <xdr:row>13</xdr:row>
      <xdr:rowOff>104775</xdr:rowOff>
    </xdr:to>
    <xdr:sp>
      <xdr:nvSpPr>
        <xdr:cNvPr id="18" name="Rectangle 18"/>
        <xdr:cNvSpPr>
          <a:spLocks/>
        </xdr:cNvSpPr>
      </xdr:nvSpPr>
      <xdr:spPr>
        <a:xfrm>
          <a:off x="3495675" y="2152650"/>
          <a:ext cx="20002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7</xdr:row>
      <xdr:rowOff>38100</xdr:rowOff>
    </xdr:from>
    <xdr:to>
      <xdr:col>0</xdr:col>
      <xdr:colOff>447675</xdr:colOff>
      <xdr:row>12</xdr:row>
      <xdr:rowOff>123825</xdr:rowOff>
    </xdr:to>
    <xdr:sp>
      <xdr:nvSpPr>
        <xdr:cNvPr id="19" name="Line 19"/>
        <xdr:cNvSpPr>
          <a:spLocks/>
        </xdr:cNvSpPr>
      </xdr:nvSpPr>
      <xdr:spPr>
        <a:xfrm flipV="1">
          <a:off x="447675" y="1171575"/>
          <a:ext cx="0" cy="8953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8</xdr:row>
      <xdr:rowOff>66675</xdr:rowOff>
    </xdr:from>
    <xdr:to>
      <xdr:col>4</xdr:col>
      <xdr:colOff>542925</xdr:colOff>
      <xdr:row>12</xdr:row>
      <xdr:rowOff>152400</xdr:rowOff>
    </xdr:to>
    <xdr:sp>
      <xdr:nvSpPr>
        <xdr:cNvPr id="20" name="Line 20"/>
        <xdr:cNvSpPr>
          <a:spLocks/>
        </xdr:cNvSpPr>
      </xdr:nvSpPr>
      <xdr:spPr>
        <a:xfrm flipV="1">
          <a:off x="3590925" y="1362075"/>
          <a:ext cx="0" cy="7334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6</xdr:row>
      <xdr:rowOff>95250</xdr:rowOff>
    </xdr:from>
    <xdr:to>
      <xdr:col>2</xdr:col>
      <xdr:colOff>533400</xdr:colOff>
      <xdr:row>6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971675" y="106680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0</xdr:rowOff>
    </xdr:from>
    <xdr:to>
      <xdr:col>2</xdr:col>
      <xdr:colOff>571500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1981200" y="161925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9</xdr:row>
      <xdr:rowOff>123825</xdr:rowOff>
    </xdr:from>
    <xdr:to>
      <xdr:col>2</xdr:col>
      <xdr:colOff>514350</xdr:colOff>
      <xdr:row>10</xdr:row>
      <xdr:rowOff>38100</xdr:rowOff>
    </xdr:to>
    <xdr:sp>
      <xdr:nvSpPr>
        <xdr:cNvPr id="23" name="Line 23"/>
        <xdr:cNvSpPr>
          <a:spLocks/>
        </xdr:cNvSpPr>
      </xdr:nvSpPr>
      <xdr:spPr>
        <a:xfrm flipV="1">
          <a:off x="2038350" y="15811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9</xdr:row>
      <xdr:rowOff>104775</xdr:rowOff>
    </xdr:from>
    <xdr:to>
      <xdr:col>2</xdr:col>
      <xdr:colOff>514350</xdr:colOff>
      <xdr:row>10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2038350" y="15621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95250</xdr:colOff>
      <xdr:row>5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819525" y="657225"/>
          <a:ext cx="857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</xdr:row>
      <xdr:rowOff>9525</xdr:rowOff>
    </xdr:from>
    <xdr:to>
      <xdr:col>5</xdr:col>
      <xdr:colOff>180975</xdr:colOff>
      <xdr:row>5</xdr:row>
      <xdr:rowOff>9525</xdr:rowOff>
    </xdr:to>
    <xdr:sp>
      <xdr:nvSpPr>
        <xdr:cNvPr id="26" name="Line 26"/>
        <xdr:cNvSpPr>
          <a:spLocks/>
        </xdr:cNvSpPr>
      </xdr:nvSpPr>
      <xdr:spPr>
        <a:xfrm>
          <a:off x="3914775" y="657225"/>
          <a:ext cx="76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0</xdr:rowOff>
    </xdr:from>
    <xdr:to>
      <xdr:col>5</xdr:col>
      <xdr:colOff>171450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3829050" y="8096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19050</xdr:rowOff>
    </xdr:from>
    <xdr:to>
      <xdr:col>5</xdr:col>
      <xdr:colOff>95250</xdr:colOff>
      <xdr:row>7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3905250" y="828675"/>
          <a:ext cx="0" cy="3905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7</xdr:row>
      <xdr:rowOff>76200</xdr:rowOff>
    </xdr:from>
    <xdr:to>
      <xdr:col>5</xdr:col>
      <xdr:colOff>695325</xdr:colOff>
      <xdr:row>7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3905250" y="1209675"/>
          <a:ext cx="600075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9525</xdr:colOff>
      <xdr:row>2</xdr:row>
      <xdr:rowOff>85725</xdr:rowOff>
    </xdr:to>
    <xdr:sp macro="[0]!Retour_menu">
      <xdr:nvSpPr>
        <xdr:cNvPr id="30" name="AutoShape 30"/>
        <xdr:cNvSpPr>
          <a:spLocks/>
        </xdr:cNvSpPr>
      </xdr:nvSpPr>
      <xdr:spPr>
        <a:xfrm>
          <a:off x="123825" y="85725"/>
          <a:ext cx="647700" cy="323850"/>
        </a:xfrm>
        <a:prstGeom prst="lef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0</xdr:col>
      <xdr:colOff>504825</xdr:colOff>
      <xdr:row>14</xdr:row>
      <xdr:rowOff>57150</xdr:rowOff>
    </xdr:from>
    <xdr:to>
      <xdr:col>6</xdr:col>
      <xdr:colOff>161925</xdr:colOff>
      <xdr:row>15</xdr:row>
      <xdr:rowOff>114300</xdr:rowOff>
    </xdr:to>
    <xdr:sp macro="[0]!Formule_calcul_AOP1">
      <xdr:nvSpPr>
        <xdr:cNvPr id="31" name="Rectangle 31"/>
        <xdr:cNvSpPr>
          <a:spLocks/>
        </xdr:cNvSpPr>
      </xdr:nvSpPr>
      <xdr:spPr>
        <a:xfrm>
          <a:off x="504825" y="2324100"/>
          <a:ext cx="4229100" cy="219075"/>
        </a:xfrm>
        <a:prstGeom prst="round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CALCUL à EFFECTUER       ( Cliquez sur ce bouton )</a:t>
          </a:r>
        </a:p>
      </xdr:txBody>
    </xdr:sp>
    <xdr:clientData/>
  </xdr:twoCellAnchor>
  <xdr:oneCellAnchor>
    <xdr:from>
      <xdr:col>2</xdr:col>
      <xdr:colOff>323850</xdr:colOff>
      <xdr:row>8</xdr:row>
      <xdr:rowOff>9525</xdr:rowOff>
    </xdr:from>
    <xdr:ext cx="66675" cy="200025"/>
    <xdr:sp>
      <xdr:nvSpPr>
        <xdr:cNvPr id="32" name="TextBox 32"/>
        <xdr:cNvSpPr txBox="1">
          <a:spLocks noChangeArrowheads="1"/>
        </xdr:cNvSpPr>
      </xdr:nvSpPr>
      <xdr:spPr>
        <a:xfrm>
          <a:off x="1847850" y="1304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152400</xdr:rowOff>
    </xdr:from>
    <xdr:ext cx="228600" cy="190500"/>
    <xdr:sp>
      <xdr:nvSpPr>
        <xdr:cNvPr id="33" name="TextBox 33"/>
        <xdr:cNvSpPr txBox="1">
          <a:spLocks noChangeArrowheads="1"/>
        </xdr:cNvSpPr>
      </xdr:nvSpPr>
      <xdr:spPr>
        <a:xfrm>
          <a:off x="762000" y="962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R1</a:t>
          </a:r>
        </a:p>
      </xdr:txBody>
    </xdr:sp>
    <xdr:clientData/>
  </xdr:oneCellAnchor>
  <xdr:oneCellAnchor>
    <xdr:from>
      <xdr:col>3</xdr:col>
      <xdr:colOff>0</xdr:colOff>
      <xdr:row>1</xdr:row>
      <xdr:rowOff>152400</xdr:rowOff>
    </xdr:from>
    <xdr:ext cx="228600" cy="190500"/>
    <xdr:sp>
      <xdr:nvSpPr>
        <xdr:cNvPr id="34" name="TextBox 34"/>
        <xdr:cNvSpPr txBox="1">
          <a:spLocks noChangeArrowheads="1"/>
        </xdr:cNvSpPr>
      </xdr:nvSpPr>
      <xdr:spPr>
        <a:xfrm>
          <a:off x="2286000" y="314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R2</a:t>
          </a:r>
        </a:p>
      </xdr:txBody>
    </xdr:sp>
    <xdr:clientData/>
  </xdr:oneCellAnchor>
  <xdr:oneCellAnchor>
    <xdr:from>
      <xdr:col>4</xdr:col>
      <xdr:colOff>28575</xdr:colOff>
      <xdr:row>1</xdr:row>
      <xdr:rowOff>66675</xdr:rowOff>
    </xdr:from>
    <xdr:ext cx="400050" cy="190500"/>
    <xdr:sp>
      <xdr:nvSpPr>
        <xdr:cNvPr id="35" name="TextBox 35"/>
        <xdr:cNvSpPr txBox="1">
          <a:spLocks noChangeArrowheads="1"/>
        </xdr:cNvSpPr>
      </xdr:nvSpPr>
      <xdr:spPr>
        <a:xfrm>
          <a:off x="3076575" y="22860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Ohms</a:t>
          </a:r>
        </a:p>
      </xdr:txBody>
    </xdr:sp>
    <xdr:clientData/>
  </xdr:oneCellAnchor>
  <xdr:oneCellAnchor>
    <xdr:from>
      <xdr:col>2</xdr:col>
      <xdr:colOff>9525</xdr:colOff>
      <xdr:row>6</xdr:row>
      <xdr:rowOff>76200</xdr:rowOff>
    </xdr:from>
    <xdr:ext cx="400050" cy="180975"/>
    <xdr:sp>
      <xdr:nvSpPr>
        <xdr:cNvPr id="36" name="TextBox 36"/>
        <xdr:cNvSpPr txBox="1">
          <a:spLocks noChangeArrowheads="1"/>
        </xdr:cNvSpPr>
      </xdr:nvSpPr>
      <xdr:spPr>
        <a:xfrm>
          <a:off x="1533525" y="10477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Ohms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5</xdr:row>
      <xdr:rowOff>0</xdr:rowOff>
    </xdr:from>
    <xdr:to>
      <xdr:col>2</xdr:col>
      <xdr:colOff>390525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1914525" y="809625"/>
          <a:ext cx="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914525" y="809625"/>
          <a:ext cx="11334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8</xdr:row>
      <xdr:rowOff>9525</xdr:rowOff>
    </xdr:from>
    <xdr:to>
      <xdr:col>4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914525" y="1304925"/>
          <a:ext cx="11334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8</xdr:row>
      <xdr:rowOff>0</xdr:rowOff>
    </xdr:from>
    <xdr:to>
      <xdr:col>4</xdr:col>
      <xdr:colOff>752475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3028950" y="129540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6</xdr:row>
      <xdr:rowOff>76200</xdr:rowOff>
    </xdr:from>
    <xdr:to>
      <xdr:col>1</xdr:col>
      <xdr:colOff>0</xdr:colOff>
      <xdr:row>6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85775" y="10477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85725</xdr:rowOff>
    </xdr:from>
    <xdr:to>
      <xdr:col>2</xdr:col>
      <xdr:colOff>390525</xdr:colOff>
      <xdr:row>6</xdr:row>
      <xdr:rowOff>85725</xdr:rowOff>
    </xdr:to>
    <xdr:sp>
      <xdr:nvSpPr>
        <xdr:cNvPr id="6" name="Line 6"/>
        <xdr:cNvSpPr>
          <a:spLocks/>
        </xdr:cNvSpPr>
      </xdr:nvSpPr>
      <xdr:spPr>
        <a:xfrm>
          <a:off x="1524000" y="10572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</xdr:row>
      <xdr:rowOff>76200</xdr:rowOff>
    </xdr:from>
    <xdr:to>
      <xdr:col>3</xdr:col>
      <xdr:colOff>0</xdr:colOff>
      <xdr:row>2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1704975" y="40005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</xdr:row>
      <xdr:rowOff>76200</xdr:rowOff>
    </xdr:from>
    <xdr:to>
      <xdr:col>2</xdr:col>
      <xdr:colOff>190500</xdr:colOff>
      <xdr:row>6</xdr:row>
      <xdr:rowOff>85725</xdr:rowOff>
    </xdr:to>
    <xdr:sp>
      <xdr:nvSpPr>
        <xdr:cNvPr id="8" name="Line 8"/>
        <xdr:cNvSpPr>
          <a:spLocks/>
        </xdr:cNvSpPr>
      </xdr:nvSpPr>
      <xdr:spPr>
        <a:xfrm>
          <a:off x="1714500" y="400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</xdr:row>
      <xdr:rowOff>0</xdr:rowOff>
    </xdr:from>
    <xdr:to>
      <xdr:col>3</xdr:col>
      <xdr:colOff>219075</xdr:colOff>
      <xdr:row>6</xdr:row>
      <xdr:rowOff>95250</xdr:rowOff>
    </xdr:to>
    <xdr:sp>
      <xdr:nvSpPr>
        <xdr:cNvPr id="9" name="Line 9"/>
        <xdr:cNvSpPr>
          <a:spLocks/>
        </xdr:cNvSpPr>
      </xdr:nvSpPr>
      <xdr:spPr>
        <a:xfrm>
          <a:off x="2505075" y="809625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9</xdr:row>
      <xdr:rowOff>85725</xdr:rowOff>
    </xdr:from>
    <xdr:to>
      <xdr:col>3</xdr:col>
      <xdr:colOff>228600</xdr:colOff>
      <xdr:row>11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2514600" y="1543050"/>
          <a:ext cx="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381000</xdr:colOff>
      <xdr:row>10</xdr:row>
      <xdr:rowOff>47625</xdr:rowOff>
    </xdr:to>
    <xdr:sp>
      <xdr:nvSpPr>
        <xdr:cNvPr id="11" name="Line 11"/>
        <xdr:cNvSpPr>
          <a:spLocks/>
        </xdr:cNvSpPr>
      </xdr:nvSpPr>
      <xdr:spPr>
        <a:xfrm flipH="1">
          <a:off x="1524000" y="16668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</xdr:row>
      <xdr:rowOff>28575</xdr:rowOff>
    </xdr:from>
    <xdr:to>
      <xdr:col>0</xdr:col>
      <xdr:colOff>485775</xdr:colOff>
      <xdr:row>6</xdr:row>
      <xdr:rowOff>133350</xdr:rowOff>
    </xdr:to>
    <xdr:sp>
      <xdr:nvSpPr>
        <xdr:cNvPr id="12" name="Oval 12"/>
        <xdr:cNvSpPr>
          <a:spLocks/>
        </xdr:cNvSpPr>
      </xdr:nvSpPr>
      <xdr:spPr>
        <a:xfrm>
          <a:off x="390525" y="10001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76200</xdr:rowOff>
    </xdr:from>
    <xdr:to>
      <xdr:col>4</xdr:col>
      <xdr:colOff>228600</xdr:colOff>
      <xdr:row>2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3048000" y="40005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76200</xdr:rowOff>
    </xdr:from>
    <xdr:to>
      <xdr:col>4</xdr:col>
      <xdr:colOff>219075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3267075" y="400050"/>
          <a:ext cx="0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</xdr:row>
      <xdr:rowOff>0</xdr:rowOff>
    </xdr:from>
    <xdr:to>
      <xdr:col>0</xdr:col>
      <xdr:colOff>571500</xdr:colOff>
      <xdr:row>13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371475" y="2105025"/>
          <a:ext cx="20002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15</xdr:row>
      <xdr:rowOff>123825</xdr:rowOff>
    </xdr:from>
    <xdr:to>
      <xdr:col>2</xdr:col>
      <xdr:colOff>57150</xdr:colOff>
      <xdr:row>16</xdr:row>
      <xdr:rowOff>19050</xdr:rowOff>
    </xdr:to>
    <xdr:sp>
      <xdr:nvSpPr>
        <xdr:cNvPr id="16" name="Rectangle 16"/>
        <xdr:cNvSpPr>
          <a:spLocks/>
        </xdr:cNvSpPr>
      </xdr:nvSpPr>
      <xdr:spPr>
        <a:xfrm>
          <a:off x="1381125" y="2552700"/>
          <a:ext cx="20002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13</xdr:row>
      <xdr:rowOff>9525</xdr:rowOff>
    </xdr:from>
    <xdr:to>
      <xdr:col>4</xdr:col>
      <xdr:colOff>647700</xdr:colOff>
      <xdr:row>13</xdr:row>
      <xdr:rowOff>66675</xdr:rowOff>
    </xdr:to>
    <xdr:sp>
      <xdr:nvSpPr>
        <xdr:cNvPr id="17" name="Rectangle 17"/>
        <xdr:cNvSpPr>
          <a:spLocks/>
        </xdr:cNvSpPr>
      </xdr:nvSpPr>
      <xdr:spPr>
        <a:xfrm>
          <a:off x="3495675" y="2114550"/>
          <a:ext cx="20002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7</xdr:row>
      <xdr:rowOff>38100</xdr:rowOff>
    </xdr:from>
    <xdr:to>
      <xdr:col>0</xdr:col>
      <xdr:colOff>447675</xdr:colOff>
      <xdr:row>12</xdr:row>
      <xdr:rowOff>123825</xdr:rowOff>
    </xdr:to>
    <xdr:sp>
      <xdr:nvSpPr>
        <xdr:cNvPr id="18" name="Line 18"/>
        <xdr:cNvSpPr>
          <a:spLocks/>
        </xdr:cNvSpPr>
      </xdr:nvSpPr>
      <xdr:spPr>
        <a:xfrm flipV="1">
          <a:off x="447675" y="1171575"/>
          <a:ext cx="0" cy="8953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8</xdr:row>
      <xdr:rowOff>47625</xdr:rowOff>
    </xdr:from>
    <xdr:to>
      <xdr:col>4</xdr:col>
      <xdr:colOff>542925</xdr:colOff>
      <xdr:row>12</xdr:row>
      <xdr:rowOff>133350</xdr:rowOff>
    </xdr:to>
    <xdr:sp>
      <xdr:nvSpPr>
        <xdr:cNvPr id="19" name="Line 19"/>
        <xdr:cNvSpPr>
          <a:spLocks/>
        </xdr:cNvSpPr>
      </xdr:nvSpPr>
      <xdr:spPr>
        <a:xfrm flipV="1">
          <a:off x="3590925" y="1343025"/>
          <a:ext cx="0" cy="7334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6</xdr:row>
      <xdr:rowOff>95250</xdr:rowOff>
    </xdr:from>
    <xdr:to>
      <xdr:col>2</xdr:col>
      <xdr:colOff>533400</xdr:colOff>
      <xdr:row>6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971675" y="106680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0</xdr:rowOff>
    </xdr:from>
    <xdr:to>
      <xdr:col>2</xdr:col>
      <xdr:colOff>571500</xdr:colOff>
      <xdr:row>10</xdr:row>
      <xdr:rowOff>0</xdr:rowOff>
    </xdr:to>
    <xdr:sp>
      <xdr:nvSpPr>
        <xdr:cNvPr id="21" name="Line 21"/>
        <xdr:cNvSpPr>
          <a:spLocks/>
        </xdr:cNvSpPr>
      </xdr:nvSpPr>
      <xdr:spPr>
        <a:xfrm>
          <a:off x="1981200" y="161925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9</xdr:row>
      <xdr:rowOff>123825</xdr:rowOff>
    </xdr:from>
    <xdr:to>
      <xdr:col>2</xdr:col>
      <xdr:colOff>514350</xdr:colOff>
      <xdr:row>10</xdr:row>
      <xdr:rowOff>38100</xdr:rowOff>
    </xdr:to>
    <xdr:sp>
      <xdr:nvSpPr>
        <xdr:cNvPr id="22" name="Line 22"/>
        <xdr:cNvSpPr>
          <a:spLocks/>
        </xdr:cNvSpPr>
      </xdr:nvSpPr>
      <xdr:spPr>
        <a:xfrm flipV="1">
          <a:off x="2038350" y="15811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9</xdr:row>
      <xdr:rowOff>104775</xdr:rowOff>
    </xdr:from>
    <xdr:to>
      <xdr:col>2</xdr:col>
      <xdr:colOff>514350</xdr:colOff>
      <xdr:row>10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2038350" y="15621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95250</xdr:colOff>
      <xdr:row>5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819525" y="657225"/>
          <a:ext cx="857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</xdr:row>
      <xdr:rowOff>9525</xdr:rowOff>
    </xdr:from>
    <xdr:to>
      <xdr:col>5</xdr:col>
      <xdr:colOff>180975</xdr:colOff>
      <xdr:row>5</xdr:row>
      <xdr:rowOff>9525</xdr:rowOff>
    </xdr:to>
    <xdr:sp>
      <xdr:nvSpPr>
        <xdr:cNvPr id="25" name="Line 25"/>
        <xdr:cNvSpPr>
          <a:spLocks/>
        </xdr:cNvSpPr>
      </xdr:nvSpPr>
      <xdr:spPr>
        <a:xfrm>
          <a:off x="3914775" y="657225"/>
          <a:ext cx="76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0</xdr:rowOff>
    </xdr:from>
    <xdr:to>
      <xdr:col>5</xdr:col>
      <xdr:colOff>171450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>
          <a:off x="3829050" y="8096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19050</xdr:rowOff>
    </xdr:from>
    <xdr:to>
      <xdr:col>5</xdr:col>
      <xdr:colOff>95250</xdr:colOff>
      <xdr:row>7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3905250" y="828675"/>
          <a:ext cx="0" cy="3905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7</xdr:row>
      <xdr:rowOff>76200</xdr:rowOff>
    </xdr:from>
    <xdr:to>
      <xdr:col>5</xdr:col>
      <xdr:colOff>695325</xdr:colOff>
      <xdr:row>7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3905250" y="1209675"/>
          <a:ext cx="600075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11</xdr:row>
      <xdr:rowOff>28575</xdr:rowOff>
    </xdr:from>
    <xdr:to>
      <xdr:col>2</xdr:col>
      <xdr:colOff>28575</xdr:colOff>
      <xdr:row>15</xdr:row>
      <xdr:rowOff>38100</xdr:rowOff>
    </xdr:to>
    <xdr:sp>
      <xdr:nvSpPr>
        <xdr:cNvPr id="29" name="Rectangle 29"/>
        <xdr:cNvSpPr>
          <a:spLocks/>
        </xdr:cNvSpPr>
      </xdr:nvSpPr>
      <xdr:spPr>
        <a:xfrm>
          <a:off x="1400175" y="1809750"/>
          <a:ext cx="15240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15</xdr:row>
      <xdr:rowOff>38100</xdr:rowOff>
    </xdr:from>
    <xdr:to>
      <xdr:col>1</xdr:col>
      <xdr:colOff>714375</xdr:colOff>
      <xdr:row>15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1476375" y="2466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10</xdr:row>
      <xdr:rowOff>57150</xdr:rowOff>
    </xdr:from>
    <xdr:to>
      <xdr:col>1</xdr:col>
      <xdr:colOff>714375</xdr:colOff>
      <xdr:row>11</xdr:row>
      <xdr:rowOff>38100</xdr:rowOff>
    </xdr:to>
    <xdr:sp>
      <xdr:nvSpPr>
        <xdr:cNvPr id="31" name="Line 31"/>
        <xdr:cNvSpPr>
          <a:spLocks/>
        </xdr:cNvSpPr>
      </xdr:nvSpPr>
      <xdr:spPr>
        <a:xfrm>
          <a:off x="1476375" y="16764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10</xdr:row>
      <xdr:rowOff>47625</xdr:rowOff>
    </xdr:from>
    <xdr:to>
      <xdr:col>2</xdr:col>
      <xdr:colOff>76200</xdr:colOff>
      <xdr:row>10</xdr:row>
      <xdr:rowOff>47625</xdr:rowOff>
    </xdr:to>
    <xdr:sp>
      <xdr:nvSpPr>
        <xdr:cNvPr id="32" name="Line 32"/>
        <xdr:cNvSpPr>
          <a:spLocks/>
        </xdr:cNvSpPr>
      </xdr:nvSpPr>
      <xdr:spPr>
        <a:xfrm flipH="1">
          <a:off x="1476375" y="16668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76200</xdr:rowOff>
    </xdr:from>
    <xdr:to>
      <xdr:col>1</xdr:col>
      <xdr:colOff>38100</xdr:colOff>
      <xdr:row>2</xdr:row>
      <xdr:rowOff>95250</xdr:rowOff>
    </xdr:to>
    <xdr:sp macro="[0]!Retour_menu">
      <xdr:nvSpPr>
        <xdr:cNvPr id="33" name="AutoShape 33"/>
        <xdr:cNvSpPr>
          <a:spLocks/>
        </xdr:cNvSpPr>
      </xdr:nvSpPr>
      <xdr:spPr>
        <a:xfrm>
          <a:off x="104775" y="76200"/>
          <a:ext cx="695325" cy="342900"/>
        </a:xfrm>
        <a:prstGeom prst="lef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1</xdr:col>
      <xdr:colOff>209550</xdr:colOff>
      <xdr:row>17</xdr:row>
      <xdr:rowOff>0</xdr:rowOff>
    </xdr:from>
    <xdr:to>
      <xdr:col>6</xdr:col>
      <xdr:colOff>104775</xdr:colOff>
      <xdr:row>18</xdr:row>
      <xdr:rowOff>0</xdr:rowOff>
    </xdr:to>
    <xdr:sp macro="[0]!Formule_calcul_AOP2">
      <xdr:nvSpPr>
        <xdr:cNvPr id="34" name="Rectangle 34"/>
        <xdr:cNvSpPr>
          <a:spLocks/>
        </xdr:cNvSpPr>
      </xdr:nvSpPr>
      <xdr:spPr>
        <a:xfrm>
          <a:off x="971550" y="2752725"/>
          <a:ext cx="3705225" cy="161925"/>
        </a:xfrm>
        <a:prstGeom prst="round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CALCUL à EFFECTUER    ( Cliquez sur ce bouton )</a:t>
          </a:r>
        </a:p>
      </xdr:txBody>
    </xdr:sp>
    <xdr:clientData/>
  </xdr:twoCellAnchor>
  <xdr:oneCellAnchor>
    <xdr:from>
      <xdr:col>1</xdr:col>
      <xdr:colOff>9525</xdr:colOff>
      <xdr:row>5</xdr:row>
      <xdr:rowOff>152400</xdr:rowOff>
    </xdr:from>
    <xdr:ext cx="228600" cy="190500"/>
    <xdr:sp>
      <xdr:nvSpPr>
        <xdr:cNvPr id="35" name="TextBox 35"/>
        <xdr:cNvSpPr txBox="1">
          <a:spLocks noChangeArrowheads="1"/>
        </xdr:cNvSpPr>
      </xdr:nvSpPr>
      <xdr:spPr>
        <a:xfrm>
          <a:off x="771525" y="962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R1</a:t>
          </a:r>
        </a:p>
      </xdr:txBody>
    </xdr:sp>
    <xdr:clientData/>
  </xdr:oneCellAnchor>
  <xdr:oneCellAnchor>
    <xdr:from>
      <xdr:col>5</xdr:col>
      <xdr:colOff>47625</xdr:colOff>
      <xdr:row>12</xdr:row>
      <xdr:rowOff>133350</xdr:rowOff>
    </xdr:from>
    <xdr:ext cx="66675" cy="200025"/>
    <xdr:sp>
      <xdr:nvSpPr>
        <xdr:cNvPr id="36" name="TextBox 36"/>
        <xdr:cNvSpPr txBox="1">
          <a:spLocks noChangeArrowheads="1"/>
        </xdr:cNvSpPr>
      </xdr:nvSpPr>
      <xdr:spPr>
        <a:xfrm>
          <a:off x="3857625" y="2076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228600" cy="190500"/>
    <xdr:sp>
      <xdr:nvSpPr>
        <xdr:cNvPr id="37" name="TextBox 37"/>
        <xdr:cNvSpPr txBox="1">
          <a:spLocks noChangeArrowheads="1"/>
        </xdr:cNvSpPr>
      </xdr:nvSpPr>
      <xdr:spPr>
        <a:xfrm>
          <a:off x="2286000" y="3238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R2</a:t>
          </a:r>
        </a:p>
      </xdr:txBody>
    </xdr:sp>
    <xdr:clientData/>
  </xdr:oneCellAnchor>
  <xdr:oneCellAnchor>
    <xdr:from>
      <xdr:col>1</xdr:col>
      <xdr:colOff>609600</xdr:colOff>
      <xdr:row>11</xdr:row>
      <xdr:rowOff>152400</xdr:rowOff>
    </xdr:from>
    <xdr:ext cx="228600" cy="190500"/>
    <xdr:sp>
      <xdr:nvSpPr>
        <xdr:cNvPr id="38" name="TextBox 38"/>
        <xdr:cNvSpPr txBox="1">
          <a:spLocks noChangeArrowheads="1"/>
        </xdr:cNvSpPr>
      </xdr:nvSpPr>
      <xdr:spPr>
        <a:xfrm>
          <a:off x="1371600" y="19335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R3</a:t>
          </a:r>
        </a:p>
      </xdr:txBody>
    </xdr:sp>
    <xdr:clientData/>
  </xdr:oneCellAnchor>
  <xdr:oneCellAnchor>
    <xdr:from>
      <xdr:col>4</xdr:col>
      <xdr:colOff>19050</xdr:colOff>
      <xdr:row>1</xdr:row>
      <xdr:rowOff>95250</xdr:rowOff>
    </xdr:from>
    <xdr:ext cx="390525" cy="190500"/>
    <xdr:sp>
      <xdr:nvSpPr>
        <xdr:cNvPr id="39" name="TextBox 39"/>
        <xdr:cNvSpPr txBox="1">
          <a:spLocks noChangeArrowheads="1"/>
        </xdr:cNvSpPr>
      </xdr:nvSpPr>
      <xdr:spPr>
        <a:xfrm>
          <a:off x="3067050" y="257175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Ohms</a:t>
          </a:r>
        </a:p>
      </xdr:txBody>
    </xdr:sp>
    <xdr:clientData/>
  </xdr:oneCellAnchor>
  <xdr:oneCellAnchor>
    <xdr:from>
      <xdr:col>1</xdr:col>
      <xdr:colOff>752475</xdr:colOff>
      <xdr:row>6</xdr:row>
      <xdr:rowOff>66675</xdr:rowOff>
    </xdr:from>
    <xdr:ext cx="390525" cy="190500"/>
    <xdr:sp>
      <xdr:nvSpPr>
        <xdr:cNvPr id="40" name="TextBox 40"/>
        <xdr:cNvSpPr txBox="1">
          <a:spLocks noChangeArrowheads="1"/>
        </xdr:cNvSpPr>
      </xdr:nvSpPr>
      <xdr:spPr>
        <a:xfrm>
          <a:off x="1514475" y="1038225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Ohms</a:t>
          </a:r>
        </a:p>
      </xdr:txBody>
    </xdr:sp>
    <xdr:clientData/>
  </xdr:oneCellAnchor>
  <xdr:oneCellAnchor>
    <xdr:from>
      <xdr:col>1</xdr:col>
      <xdr:colOff>333375</xdr:colOff>
      <xdr:row>8</xdr:row>
      <xdr:rowOff>152400</xdr:rowOff>
    </xdr:from>
    <xdr:ext cx="342900" cy="190500"/>
    <xdr:sp>
      <xdr:nvSpPr>
        <xdr:cNvPr id="41" name="TextBox 41"/>
        <xdr:cNvSpPr txBox="1">
          <a:spLocks noChangeArrowheads="1"/>
        </xdr:cNvSpPr>
      </xdr:nvSpPr>
      <xdr:spPr>
        <a:xfrm>
          <a:off x="1095375" y="144780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Volts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0</xdr:rowOff>
    </xdr:from>
    <xdr:to>
      <xdr:col>2</xdr:col>
      <xdr:colOff>371475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895475" y="485775"/>
          <a:ext cx="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895475" y="485775"/>
          <a:ext cx="11525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6</xdr:row>
      <xdr:rowOff>0</xdr:rowOff>
    </xdr:from>
    <xdr:to>
      <xdr:col>4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895475" y="971550"/>
          <a:ext cx="11525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933575" y="64770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</xdr:row>
      <xdr:rowOff>104775</xdr:rowOff>
    </xdr:from>
    <xdr:to>
      <xdr:col>2</xdr:col>
      <xdr:colOff>466725</xdr:colOff>
      <xdr:row>4</xdr:row>
      <xdr:rowOff>57150</xdr:rowOff>
    </xdr:to>
    <xdr:sp>
      <xdr:nvSpPr>
        <xdr:cNvPr id="5" name="Line 5"/>
        <xdr:cNvSpPr>
          <a:spLocks/>
        </xdr:cNvSpPr>
      </xdr:nvSpPr>
      <xdr:spPr>
        <a:xfrm>
          <a:off x="1990725" y="590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1952625" y="129540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2</xdr:col>
      <xdr:colOff>371475</xdr:colOff>
      <xdr:row>4</xdr:row>
      <xdr:rowOff>85725</xdr:rowOff>
    </xdr:to>
    <xdr:sp>
      <xdr:nvSpPr>
        <xdr:cNvPr id="7" name="Line 7"/>
        <xdr:cNvSpPr>
          <a:spLocks/>
        </xdr:cNvSpPr>
      </xdr:nvSpPr>
      <xdr:spPr>
        <a:xfrm>
          <a:off x="1524000" y="7334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4</xdr:row>
      <xdr:rowOff>85725</xdr:rowOff>
    </xdr:from>
    <xdr:to>
      <xdr:col>1</xdr:col>
      <xdr:colOff>0</xdr:colOff>
      <xdr:row>4</xdr:row>
      <xdr:rowOff>85725</xdr:rowOff>
    </xdr:to>
    <xdr:sp>
      <xdr:nvSpPr>
        <xdr:cNvPr id="8" name="Line 8"/>
        <xdr:cNvSpPr>
          <a:spLocks/>
        </xdr:cNvSpPr>
      </xdr:nvSpPr>
      <xdr:spPr>
        <a:xfrm>
          <a:off x="514350" y="7334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4</xdr:row>
      <xdr:rowOff>38100</xdr:rowOff>
    </xdr:from>
    <xdr:to>
      <xdr:col>0</xdr:col>
      <xdr:colOff>504825</xdr:colOff>
      <xdr:row>4</xdr:row>
      <xdr:rowOff>123825</xdr:rowOff>
    </xdr:to>
    <xdr:sp>
      <xdr:nvSpPr>
        <xdr:cNvPr id="9" name="Oval 9"/>
        <xdr:cNvSpPr>
          <a:spLocks/>
        </xdr:cNvSpPr>
      </xdr:nvSpPr>
      <xdr:spPr>
        <a:xfrm>
          <a:off x="428625" y="685800"/>
          <a:ext cx="762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3048000" y="97155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314325</xdr:colOff>
      <xdr:row>9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3048000" y="154305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</xdr:row>
      <xdr:rowOff>0</xdr:rowOff>
    </xdr:from>
    <xdr:to>
      <xdr:col>4</xdr:col>
      <xdr:colOff>304800</xdr:colOff>
      <xdr:row>9</xdr:row>
      <xdr:rowOff>85725</xdr:rowOff>
    </xdr:to>
    <xdr:sp>
      <xdr:nvSpPr>
        <xdr:cNvPr id="12" name="Line 12"/>
        <xdr:cNvSpPr>
          <a:spLocks/>
        </xdr:cNvSpPr>
      </xdr:nvSpPr>
      <xdr:spPr>
        <a:xfrm flipV="1">
          <a:off x="3352800" y="971550"/>
          <a:ext cx="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5</xdr:row>
      <xdr:rowOff>123825</xdr:rowOff>
    </xdr:from>
    <xdr:to>
      <xdr:col>5</xdr:col>
      <xdr:colOff>38100</xdr:colOff>
      <xdr:row>6</xdr:row>
      <xdr:rowOff>47625</xdr:rowOff>
    </xdr:to>
    <xdr:sp>
      <xdr:nvSpPr>
        <xdr:cNvPr id="13" name="Oval 13"/>
        <xdr:cNvSpPr>
          <a:spLocks/>
        </xdr:cNvSpPr>
      </xdr:nvSpPr>
      <xdr:spPr>
        <a:xfrm>
          <a:off x="3771900" y="933450"/>
          <a:ext cx="762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152400</xdr:rowOff>
    </xdr:from>
    <xdr:to>
      <xdr:col>2</xdr:col>
      <xdr:colOff>228600</xdr:colOff>
      <xdr:row>14</xdr:row>
      <xdr:rowOff>57150</xdr:rowOff>
    </xdr:to>
    <xdr:sp>
      <xdr:nvSpPr>
        <xdr:cNvPr id="14" name="Rectangle 14"/>
        <xdr:cNvSpPr>
          <a:spLocks/>
        </xdr:cNvSpPr>
      </xdr:nvSpPr>
      <xdr:spPr>
        <a:xfrm>
          <a:off x="1581150" y="1609725"/>
          <a:ext cx="1714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142875</xdr:colOff>
      <xdr:row>9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1666875" y="1295400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361950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666875" y="12954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9</xdr:row>
      <xdr:rowOff>85725</xdr:rowOff>
    </xdr:from>
    <xdr:to>
      <xdr:col>3</xdr:col>
      <xdr:colOff>0</xdr:colOff>
      <xdr:row>9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1666875" y="154305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15</xdr:row>
      <xdr:rowOff>114300</xdr:rowOff>
    </xdr:from>
    <xdr:to>
      <xdr:col>2</xdr:col>
      <xdr:colOff>400050</xdr:colOff>
      <xdr:row>16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257300" y="2543175"/>
          <a:ext cx="666750" cy="47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15</xdr:row>
      <xdr:rowOff>95250</xdr:rowOff>
    </xdr:from>
    <xdr:to>
      <xdr:col>0</xdr:col>
      <xdr:colOff>704850</xdr:colOff>
      <xdr:row>15</xdr:row>
      <xdr:rowOff>152400</xdr:rowOff>
    </xdr:to>
    <xdr:sp>
      <xdr:nvSpPr>
        <xdr:cNvPr id="19" name="Rectangle 19"/>
        <xdr:cNvSpPr>
          <a:spLocks/>
        </xdr:cNvSpPr>
      </xdr:nvSpPr>
      <xdr:spPr>
        <a:xfrm>
          <a:off x="466725" y="2524125"/>
          <a:ext cx="23812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15</xdr:row>
      <xdr:rowOff>104775</xdr:rowOff>
    </xdr:from>
    <xdr:to>
      <xdr:col>4</xdr:col>
      <xdr:colOff>581025</xdr:colOff>
      <xdr:row>15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3619500" y="2533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15</xdr:row>
      <xdr:rowOff>85725</xdr:rowOff>
    </xdr:from>
    <xdr:to>
      <xdr:col>4</xdr:col>
      <xdr:colOff>742950</xdr:colOff>
      <xdr:row>15</xdr:row>
      <xdr:rowOff>142875</xdr:rowOff>
    </xdr:to>
    <xdr:sp>
      <xdr:nvSpPr>
        <xdr:cNvPr id="21" name="Rectangle 21"/>
        <xdr:cNvSpPr>
          <a:spLocks/>
        </xdr:cNvSpPr>
      </xdr:nvSpPr>
      <xdr:spPr>
        <a:xfrm>
          <a:off x="3543300" y="2514600"/>
          <a:ext cx="247650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6</xdr:row>
      <xdr:rowOff>104775</xdr:rowOff>
    </xdr:from>
    <xdr:to>
      <xdr:col>4</xdr:col>
      <xdr:colOff>619125</xdr:colOff>
      <xdr:row>15</xdr:row>
      <xdr:rowOff>38100</xdr:rowOff>
    </xdr:to>
    <xdr:sp>
      <xdr:nvSpPr>
        <xdr:cNvPr id="22" name="Line 22"/>
        <xdr:cNvSpPr>
          <a:spLocks/>
        </xdr:cNvSpPr>
      </xdr:nvSpPr>
      <xdr:spPr>
        <a:xfrm flipV="1">
          <a:off x="3667125" y="1076325"/>
          <a:ext cx="0" cy="13906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5</xdr:row>
      <xdr:rowOff>28575</xdr:rowOff>
    </xdr:from>
    <xdr:to>
      <xdr:col>0</xdr:col>
      <xdr:colOff>571500</xdr:colOff>
      <xdr:row>15</xdr:row>
      <xdr:rowOff>57150</xdr:rowOff>
    </xdr:to>
    <xdr:sp>
      <xdr:nvSpPr>
        <xdr:cNvPr id="23" name="Line 23"/>
        <xdr:cNvSpPr>
          <a:spLocks/>
        </xdr:cNvSpPr>
      </xdr:nvSpPr>
      <xdr:spPr>
        <a:xfrm flipV="1">
          <a:off x="571500" y="838200"/>
          <a:ext cx="0" cy="16478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8</xdr:row>
      <xdr:rowOff>0</xdr:rowOff>
    </xdr:from>
    <xdr:to>
      <xdr:col>2</xdr:col>
      <xdr:colOff>114300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>
          <a:off x="1228725" y="1295400"/>
          <a:ext cx="409575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8</xdr:row>
      <xdr:rowOff>57150</xdr:rowOff>
    </xdr:from>
    <xdr:to>
      <xdr:col>1</xdr:col>
      <xdr:colOff>581025</xdr:colOff>
      <xdr:row>15</xdr:row>
      <xdr:rowOff>76200</xdr:rowOff>
    </xdr:to>
    <xdr:sp>
      <xdr:nvSpPr>
        <xdr:cNvPr id="25" name="Line 25"/>
        <xdr:cNvSpPr>
          <a:spLocks/>
        </xdr:cNvSpPr>
      </xdr:nvSpPr>
      <xdr:spPr>
        <a:xfrm flipV="1">
          <a:off x="1343025" y="1352550"/>
          <a:ext cx="0" cy="11525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14</xdr:row>
      <xdr:rowOff>57150</xdr:rowOff>
    </xdr:from>
    <xdr:to>
      <xdr:col>2</xdr:col>
      <xdr:colOff>142875</xdr:colOff>
      <xdr:row>15</xdr:row>
      <xdr:rowOff>133350</xdr:rowOff>
    </xdr:to>
    <xdr:sp>
      <xdr:nvSpPr>
        <xdr:cNvPr id="26" name="Line 26"/>
        <xdr:cNvSpPr>
          <a:spLocks/>
        </xdr:cNvSpPr>
      </xdr:nvSpPr>
      <xdr:spPr>
        <a:xfrm>
          <a:off x="1666875" y="232410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5</xdr:row>
      <xdr:rowOff>0</xdr:rowOff>
    </xdr:from>
    <xdr:to>
      <xdr:col>2</xdr:col>
      <xdr:colOff>142875</xdr:colOff>
      <xdr:row>7</xdr:row>
      <xdr:rowOff>95250</xdr:rowOff>
    </xdr:to>
    <xdr:sp>
      <xdr:nvSpPr>
        <xdr:cNvPr id="27" name="Line 27"/>
        <xdr:cNvSpPr>
          <a:spLocks/>
        </xdr:cNvSpPr>
      </xdr:nvSpPr>
      <xdr:spPr>
        <a:xfrm flipV="1">
          <a:off x="1666875" y="809625"/>
          <a:ext cx="0" cy="4191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</xdr:row>
      <xdr:rowOff>19050</xdr:rowOff>
    </xdr:from>
    <xdr:to>
      <xdr:col>5</xdr:col>
      <xdr:colOff>152400</xdr:colOff>
      <xdr:row>5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876675" y="666750"/>
          <a:ext cx="857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</xdr:row>
      <xdr:rowOff>9525</xdr:rowOff>
    </xdr:from>
    <xdr:to>
      <xdr:col>5</xdr:col>
      <xdr:colOff>238125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3971925" y="657225"/>
          <a:ext cx="762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</xdr:row>
      <xdr:rowOff>152400</xdr:rowOff>
    </xdr:from>
    <xdr:to>
      <xdr:col>5</xdr:col>
      <xdr:colOff>228600</xdr:colOff>
      <xdr:row>4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3905250" y="8001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</xdr:row>
      <xdr:rowOff>28575</xdr:rowOff>
    </xdr:from>
    <xdr:to>
      <xdr:col>5</xdr:col>
      <xdr:colOff>161925</xdr:colOff>
      <xdr:row>7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3971925" y="838200"/>
          <a:ext cx="0" cy="3714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66675</xdr:rowOff>
    </xdr:from>
    <xdr:to>
      <xdr:col>5</xdr:col>
      <xdr:colOff>666750</xdr:colOff>
      <xdr:row>7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3971925" y="1200150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</xdr:col>
      <xdr:colOff>28575</xdr:colOff>
      <xdr:row>2</xdr:row>
      <xdr:rowOff>104775</xdr:rowOff>
    </xdr:to>
    <xdr:sp macro="[0]!Retour_menu">
      <xdr:nvSpPr>
        <xdr:cNvPr id="33" name="AutoShape 33"/>
        <xdr:cNvSpPr>
          <a:spLocks/>
        </xdr:cNvSpPr>
      </xdr:nvSpPr>
      <xdr:spPr>
        <a:xfrm>
          <a:off x="76200" y="66675"/>
          <a:ext cx="714375" cy="361950"/>
        </a:xfrm>
        <a:prstGeom prst="lef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0</xdr:col>
      <xdr:colOff>542925</xdr:colOff>
      <xdr:row>17</xdr:row>
      <xdr:rowOff>47625</xdr:rowOff>
    </xdr:from>
    <xdr:to>
      <xdr:col>6</xdr:col>
      <xdr:colOff>533400</xdr:colOff>
      <xdr:row>18</xdr:row>
      <xdr:rowOff>95250</xdr:rowOff>
    </xdr:to>
    <xdr:sp macro="[0]!Formule_calcul_AOP3">
      <xdr:nvSpPr>
        <xdr:cNvPr id="34" name="Rectangle 34"/>
        <xdr:cNvSpPr>
          <a:spLocks/>
        </xdr:cNvSpPr>
      </xdr:nvSpPr>
      <xdr:spPr>
        <a:xfrm>
          <a:off x="542925" y="2800350"/>
          <a:ext cx="4562475" cy="209550"/>
        </a:xfrm>
        <a:prstGeom prst="round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CALCUL à EFFECTUER   ( Cliquez sur ce bouton )</a:t>
          </a:r>
        </a:p>
      </xdr:txBody>
    </xdr:sp>
    <xdr:clientData/>
  </xdr:twoCellAnchor>
  <xdr:oneCellAnchor>
    <xdr:from>
      <xdr:col>3</xdr:col>
      <xdr:colOff>19050</xdr:colOff>
      <xdr:row>9</xdr:row>
      <xdr:rowOff>0</xdr:rowOff>
    </xdr:from>
    <xdr:ext cx="228600" cy="190500"/>
    <xdr:sp>
      <xdr:nvSpPr>
        <xdr:cNvPr id="35" name="TextBox 35"/>
        <xdr:cNvSpPr txBox="1">
          <a:spLocks noChangeArrowheads="1"/>
        </xdr:cNvSpPr>
      </xdr:nvSpPr>
      <xdr:spPr>
        <a:xfrm>
          <a:off x="2305050" y="1457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R2</a:t>
          </a:r>
        </a:p>
      </xdr:txBody>
    </xdr:sp>
    <xdr:clientData/>
  </xdr:oneCellAnchor>
  <xdr:oneCellAnchor>
    <xdr:from>
      <xdr:col>4</xdr:col>
      <xdr:colOff>0</xdr:colOff>
      <xdr:row>9</xdr:row>
      <xdr:rowOff>76200</xdr:rowOff>
    </xdr:from>
    <xdr:ext cx="390525" cy="180975"/>
    <xdr:sp>
      <xdr:nvSpPr>
        <xdr:cNvPr id="36" name="TextBox 36"/>
        <xdr:cNvSpPr txBox="1">
          <a:spLocks noChangeArrowheads="1"/>
        </xdr:cNvSpPr>
      </xdr:nvSpPr>
      <xdr:spPr>
        <a:xfrm>
          <a:off x="3048000" y="153352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Ohms</a:t>
          </a:r>
        </a:p>
      </xdr:txBody>
    </xdr:sp>
    <xdr:clientData/>
  </xdr:oneCellAnchor>
  <xdr:oneCellAnchor>
    <xdr:from>
      <xdr:col>2</xdr:col>
      <xdr:colOff>47625</xdr:colOff>
      <xdr:row>11</xdr:row>
      <xdr:rowOff>152400</xdr:rowOff>
    </xdr:from>
    <xdr:ext cx="228600" cy="190500"/>
    <xdr:sp>
      <xdr:nvSpPr>
        <xdr:cNvPr id="37" name="TextBox 38"/>
        <xdr:cNvSpPr txBox="1">
          <a:spLocks noChangeArrowheads="1"/>
        </xdr:cNvSpPr>
      </xdr:nvSpPr>
      <xdr:spPr>
        <a:xfrm>
          <a:off x="1571625" y="19335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R1</a:t>
          </a:r>
        </a:p>
      </xdr:txBody>
    </xdr:sp>
    <xdr:clientData/>
  </xdr:oneCellAnchor>
  <xdr:twoCellAnchor>
    <xdr:from>
      <xdr:col>2</xdr:col>
      <xdr:colOff>285750</xdr:colOff>
      <xdr:row>12</xdr:row>
      <xdr:rowOff>66675</xdr:rowOff>
    </xdr:from>
    <xdr:to>
      <xdr:col>2</xdr:col>
      <xdr:colOff>704850</xdr:colOff>
      <xdr:row>12</xdr:row>
      <xdr:rowOff>66675</xdr:rowOff>
    </xdr:to>
    <xdr:sp>
      <xdr:nvSpPr>
        <xdr:cNvPr id="38" name="Line 39"/>
        <xdr:cNvSpPr>
          <a:spLocks/>
        </xdr:cNvSpPr>
      </xdr:nvSpPr>
      <xdr:spPr>
        <a:xfrm>
          <a:off x="1809750" y="2009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9525</xdr:colOff>
      <xdr:row>3</xdr:row>
      <xdr:rowOff>85725</xdr:rowOff>
    </xdr:from>
    <xdr:ext cx="400050" cy="190500"/>
    <xdr:sp>
      <xdr:nvSpPr>
        <xdr:cNvPr id="39" name="TextBox 40"/>
        <xdr:cNvSpPr txBox="1">
          <a:spLocks noChangeArrowheads="1"/>
        </xdr:cNvSpPr>
      </xdr:nvSpPr>
      <xdr:spPr>
        <a:xfrm>
          <a:off x="1533525" y="57150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Ohms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0</xdr:col>
      <xdr:colOff>752475</xdr:colOff>
      <xdr:row>3</xdr:row>
      <xdr:rowOff>76200</xdr:rowOff>
    </xdr:to>
    <xdr:sp macro="[0]!Retour_menu">
      <xdr:nvSpPr>
        <xdr:cNvPr id="1" name="AutoShape 1"/>
        <xdr:cNvSpPr>
          <a:spLocks/>
        </xdr:cNvSpPr>
      </xdr:nvSpPr>
      <xdr:spPr>
        <a:xfrm>
          <a:off x="38100" y="228600"/>
          <a:ext cx="714375" cy="361950"/>
        </a:xfrm>
        <a:prstGeom prst="lef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oneCellAnchor>
    <xdr:from>
      <xdr:col>1</xdr:col>
      <xdr:colOff>428625</xdr:colOff>
      <xdr:row>7</xdr:row>
      <xdr:rowOff>19050</xdr:rowOff>
    </xdr:from>
    <xdr:ext cx="885825" cy="200025"/>
    <xdr:sp>
      <xdr:nvSpPr>
        <xdr:cNvPr id="2" name="TextBox 2"/>
        <xdr:cNvSpPr txBox="1">
          <a:spLocks noChangeArrowheads="1"/>
        </xdr:cNvSpPr>
      </xdr:nvSpPr>
      <xdr:spPr>
        <a:xfrm>
          <a:off x="1190625" y="1181100"/>
          <a:ext cx="885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R1 = 15 Ohms</a:t>
          </a:r>
        </a:p>
      </xdr:txBody>
    </xdr:sp>
    <xdr:clientData/>
  </xdr:oneCellAnchor>
  <xdr:oneCellAnchor>
    <xdr:from>
      <xdr:col>2</xdr:col>
      <xdr:colOff>190500</xdr:colOff>
      <xdr:row>8</xdr:row>
      <xdr:rowOff>142875</xdr:rowOff>
    </xdr:from>
    <xdr:ext cx="885825" cy="200025"/>
    <xdr:sp>
      <xdr:nvSpPr>
        <xdr:cNvPr id="3" name="TextBox 3"/>
        <xdr:cNvSpPr txBox="1">
          <a:spLocks noChangeArrowheads="1"/>
        </xdr:cNvSpPr>
      </xdr:nvSpPr>
      <xdr:spPr>
        <a:xfrm>
          <a:off x="1714500" y="1466850"/>
          <a:ext cx="885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R2 = 20 Ohms</a:t>
          </a:r>
        </a:p>
      </xdr:txBody>
    </xdr:sp>
    <xdr:clientData/>
  </xdr:oneCellAnchor>
  <xdr:oneCellAnchor>
    <xdr:from>
      <xdr:col>2</xdr:col>
      <xdr:colOff>638175</xdr:colOff>
      <xdr:row>10</xdr:row>
      <xdr:rowOff>85725</xdr:rowOff>
    </xdr:from>
    <xdr:ext cx="885825" cy="200025"/>
    <xdr:sp>
      <xdr:nvSpPr>
        <xdr:cNvPr id="4" name="TextBox 4"/>
        <xdr:cNvSpPr txBox="1">
          <a:spLocks noChangeArrowheads="1"/>
        </xdr:cNvSpPr>
      </xdr:nvSpPr>
      <xdr:spPr>
        <a:xfrm>
          <a:off x="2162175" y="1733550"/>
          <a:ext cx="885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R3 = 25 Ohms</a:t>
          </a:r>
        </a:p>
      </xdr:txBody>
    </xdr:sp>
    <xdr:clientData/>
  </xdr:oneCellAnchor>
  <xdr:oneCellAnchor>
    <xdr:from>
      <xdr:col>3</xdr:col>
      <xdr:colOff>266700</xdr:colOff>
      <xdr:row>12</xdr:row>
      <xdr:rowOff>38100</xdr:rowOff>
    </xdr:from>
    <xdr:ext cx="885825" cy="200025"/>
    <xdr:sp>
      <xdr:nvSpPr>
        <xdr:cNvPr id="5" name="TextBox 5"/>
        <xdr:cNvSpPr txBox="1">
          <a:spLocks noChangeArrowheads="1"/>
        </xdr:cNvSpPr>
      </xdr:nvSpPr>
      <xdr:spPr>
        <a:xfrm>
          <a:off x="2552700" y="2009775"/>
          <a:ext cx="885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R4 = 30 Ohms</a:t>
          </a:r>
        </a:p>
      </xdr:txBody>
    </xdr:sp>
    <xdr:clientData/>
  </xdr:oneCellAnchor>
  <xdr:oneCellAnchor>
    <xdr:from>
      <xdr:col>4</xdr:col>
      <xdr:colOff>161925</xdr:colOff>
      <xdr:row>13</xdr:row>
      <xdr:rowOff>123825</xdr:rowOff>
    </xdr:from>
    <xdr:ext cx="866775" cy="200025"/>
    <xdr:sp>
      <xdr:nvSpPr>
        <xdr:cNvPr id="6" name="TextBox 6"/>
        <xdr:cNvSpPr txBox="1">
          <a:spLocks noChangeArrowheads="1"/>
        </xdr:cNvSpPr>
      </xdr:nvSpPr>
      <xdr:spPr>
        <a:xfrm>
          <a:off x="3209925" y="22574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 = 100 Ohms</a:t>
          </a:r>
        </a:p>
      </xdr:txBody>
    </xdr:sp>
    <xdr:clientData/>
  </xdr:oneCellAnchor>
  <xdr:twoCellAnchor>
    <xdr:from>
      <xdr:col>0</xdr:col>
      <xdr:colOff>752475</xdr:colOff>
      <xdr:row>19</xdr:row>
      <xdr:rowOff>133350</xdr:rowOff>
    </xdr:from>
    <xdr:to>
      <xdr:col>9</xdr:col>
      <xdr:colOff>114300</xdr:colOff>
      <xdr:row>23</xdr:row>
      <xdr:rowOff>104775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752475" y="3238500"/>
          <a:ext cx="62198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Calcul de la force électromotrice E.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Débranchons le galvanomètre des bornes C et D
Puis calculons les courants et  tensions qui apparaissent dans les branches ADB et ACB</a:t>
          </a:r>
        </a:p>
      </xdr:txBody>
    </xdr:sp>
    <xdr:clientData/>
  </xdr:twoCellAnchor>
  <xdr:twoCellAnchor>
    <xdr:from>
      <xdr:col>0</xdr:col>
      <xdr:colOff>752475</xdr:colOff>
      <xdr:row>4</xdr:row>
      <xdr:rowOff>0</xdr:rowOff>
    </xdr:from>
    <xdr:to>
      <xdr:col>6</xdr:col>
      <xdr:colOff>47625</xdr:colOff>
      <xdr:row>6</xdr:row>
      <xdr:rowOff>104775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752475" y="676275"/>
          <a:ext cx="3867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Calculer le courant qui passe dans le galvanomètre du pont ci-contre  
avec comme données, la résistance de la pile est négligeable.</a:t>
          </a:r>
        </a:p>
      </xdr:txBody>
    </xdr:sp>
    <xdr:clientData/>
  </xdr:twoCellAnchor>
  <xdr:oneCellAnchor>
    <xdr:from>
      <xdr:col>5</xdr:col>
      <xdr:colOff>209550</xdr:colOff>
      <xdr:row>24</xdr:row>
      <xdr:rowOff>152400</xdr:rowOff>
    </xdr:from>
    <xdr:ext cx="1323975" cy="200025"/>
    <xdr:sp>
      <xdr:nvSpPr>
        <xdr:cNvPr id="9" name="TextBox 17"/>
        <xdr:cNvSpPr txBox="1">
          <a:spLocks noChangeArrowheads="1"/>
        </xdr:cNvSpPr>
      </xdr:nvSpPr>
      <xdr:spPr>
        <a:xfrm>
          <a:off x="4019550" y="4067175"/>
          <a:ext cx="1323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1 = 2/15+25 = 0,05 A</a:t>
          </a:r>
        </a:p>
      </xdr:txBody>
    </xdr:sp>
    <xdr:clientData/>
  </xdr:oneCellAnchor>
  <xdr:oneCellAnchor>
    <xdr:from>
      <xdr:col>5</xdr:col>
      <xdr:colOff>457200</xdr:colOff>
      <xdr:row>27</xdr:row>
      <xdr:rowOff>76200</xdr:rowOff>
    </xdr:from>
    <xdr:ext cx="1323975" cy="200025"/>
    <xdr:sp>
      <xdr:nvSpPr>
        <xdr:cNvPr id="10" name="TextBox 18"/>
        <xdr:cNvSpPr txBox="1">
          <a:spLocks noChangeArrowheads="1"/>
        </xdr:cNvSpPr>
      </xdr:nvSpPr>
      <xdr:spPr>
        <a:xfrm>
          <a:off x="4267200" y="4476750"/>
          <a:ext cx="1323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2 = 2/20+30 = 0,04 A</a:t>
          </a:r>
        </a:p>
      </xdr:txBody>
    </xdr:sp>
    <xdr:clientData/>
  </xdr:oneCellAnchor>
  <xdr:oneCellAnchor>
    <xdr:from>
      <xdr:col>5</xdr:col>
      <xdr:colOff>685800</xdr:colOff>
      <xdr:row>29</xdr:row>
      <xdr:rowOff>123825</xdr:rowOff>
    </xdr:from>
    <xdr:ext cx="1590675" cy="200025"/>
    <xdr:sp>
      <xdr:nvSpPr>
        <xdr:cNvPr id="11" name="TextBox 20"/>
        <xdr:cNvSpPr txBox="1">
          <a:spLocks noChangeArrowheads="1"/>
        </xdr:cNvSpPr>
      </xdr:nvSpPr>
      <xdr:spPr>
        <a:xfrm>
          <a:off x="4495800" y="4848225"/>
          <a:ext cx="1590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V(AD) = 0,05 x 15 = 0,75 V  </a:t>
          </a:r>
        </a:p>
      </xdr:txBody>
    </xdr:sp>
    <xdr:clientData/>
  </xdr:oneCellAnchor>
  <xdr:oneCellAnchor>
    <xdr:from>
      <xdr:col>6</xdr:col>
      <xdr:colOff>47625</xdr:colOff>
      <xdr:row>32</xdr:row>
      <xdr:rowOff>19050</xdr:rowOff>
    </xdr:from>
    <xdr:ext cx="1590675" cy="200025"/>
    <xdr:sp>
      <xdr:nvSpPr>
        <xdr:cNvPr id="12" name="TextBox 21"/>
        <xdr:cNvSpPr txBox="1">
          <a:spLocks noChangeArrowheads="1"/>
        </xdr:cNvSpPr>
      </xdr:nvSpPr>
      <xdr:spPr>
        <a:xfrm>
          <a:off x="4619625" y="5229225"/>
          <a:ext cx="1590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V(AC) = 0,04 x 20 = 0,80 V  </a:t>
          </a:r>
        </a:p>
      </xdr:txBody>
    </xdr:sp>
    <xdr:clientData/>
  </xdr:oneCellAnchor>
  <xdr:oneCellAnchor>
    <xdr:from>
      <xdr:col>6</xdr:col>
      <xdr:colOff>219075</xdr:colOff>
      <xdr:row>34</xdr:row>
      <xdr:rowOff>133350</xdr:rowOff>
    </xdr:from>
    <xdr:ext cx="2390775" cy="200025"/>
    <xdr:sp>
      <xdr:nvSpPr>
        <xdr:cNvPr id="13" name="TextBox 22"/>
        <xdr:cNvSpPr txBox="1">
          <a:spLocks noChangeArrowheads="1"/>
        </xdr:cNvSpPr>
      </xdr:nvSpPr>
      <xdr:spPr>
        <a:xfrm>
          <a:off x="4791075" y="5667375"/>
          <a:ext cx="2390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 = V(AD) -- V(AC) = 0,80 --0,75 = 0,05 V</a:t>
          </a:r>
        </a:p>
      </xdr:txBody>
    </xdr:sp>
    <xdr:clientData/>
  </xdr:oneCellAnchor>
  <xdr:twoCellAnchor>
    <xdr:from>
      <xdr:col>0</xdr:col>
      <xdr:colOff>752475</xdr:colOff>
      <xdr:row>40</xdr:row>
      <xdr:rowOff>9525</xdr:rowOff>
    </xdr:from>
    <xdr:to>
      <xdr:col>5</xdr:col>
      <xdr:colOff>438150</xdr:colOff>
      <xdr:row>51</xdr:row>
      <xdr:rowOff>38100</xdr:rowOff>
    </xdr:to>
    <xdr:sp>
      <xdr:nvSpPr>
        <xdr:cNvPr id="14" name="TextBox 23"/>
        <xdr:cNvSpPr txBox="1">
          <a:spLocks noChangeArrowheads="1"/>
        </xdr:cNvSpPr>
      </xdr:nvSpPr>
      <xdr:spPr>
        <a:xfrm>
          <a:off x="752475" y="6515100"/>
          <a:ext cx="349567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La résistance interne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Pour calculer  cette résistance interne ( bornes C &amp; D ), nous remplaçons la pile par un court-circuit ( voir figure ci-contre )
Les point A &amp; B sont alors confondus, on trouve entre C &amp; D un élément 15 // 25 en série avec un élément 20 // 30
On peut en déduire
r = (((15x25)/40) + ((20x30)/50)) = 21,37 ohms</a:t>
          </a:r>
        </a:p>
      </xdr:txBody>
    </xdr:sp>
    <xdr:clientData/>
  </xdr:twoCellAnchor>
  <xdr:twoCellAnchor>
    <xdr:from>
      <xdr:col>3</xdr:col>
      <xdr:colOff>733425</xdr:colOff>
      <xdr:row>55</xdr:row>
      <xdr:rowOff>0</xdr:rowOff>
    </xdr:from>
    <xdr:to>
      <xdr:col>9</xdr:col>
      <xdr:colOff>123825</xdr:colOff>
      <xdr:row>63</xdr:row>
      <xdr:rowOff>66675</xdr:rowOff>
    </xdr:to>
    <xdr:sp>
      <xdr:nvSpPr>
        <xdr:cNvPr id="15" name="TextBox 26"/>
        <xdr:cNvSpPr txBox="1">
          <a:spLocks noChangeArrowheads="1"/>
        </xdr:cNvSpPr>
      </xdr:nvSpPr>
      <xdr:spPr>
        <a:xfrm>
          <a:off x="3019425" y="8934450"/>
          <a:ext cx="3962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On peut alors dessiner un schéma équivalent au montage ci-contre.
Avec
E = 0,05 V  et r = 21,37 Ohms
Il est alors aisé de calculer le courant avec g = 100 ohms
i = 0,05 / (100 + 21,37) = 0,41 mA</a:t>
          </a:r>
        </a:p>
      </xdr:txBody>
    </xdr:sp>
    <xdr:clientData/>
  </xdr:twoCellAnchor>
  <xdr:oneCellAnchor>
    <xdr:from>
      <xdr:col>1</xdr:col>
      <xdr:colOff>628650</xdr:colOff>
      <xdr:row>65</xdr:row>
      <xdr:rowOff>85725</xdr:rowOff>
    </xdr:from>
    <xdr:ext cx="5105400" cy="323850"/>
    <xdr:sp>
      <xdr:nvSpPr>
        <xdr:cNvPr id="16" name="TextBox 27"/>
        <xdr:cNvSpPr txBox="1">
          <a:spLocks noChangeArrowheads="1"/>
        </xdr:cNvSpPr>
      </xdr:nvSpPr>
      <xdr:spPr>
        <a:xfrm>
          <a:off x="1390650" y="10639425"/>
          <a:ext cx="5105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Calcul automatique</a:t>
          </a:r>
        </a:p>
      </xdr:txBody>
    </xdr:sp>
    <xdr:clientData/>
  </xdr:oneCellAnchor>
  <xdr:oneCellAnchor>
    <xdr:from>
      <xdr:col>5</xdr:col>
      <xdr:colOff>133350</xdr:colOff>
      <xdr:row>84</xdr:row>
      <xdr:rowOff>152400</xdr:rowOff>
    </xdr:from>
    <xdr:ext cx="533400" cy="200025"/>
    <xdr:sp>
      <xdr:nvSpPr>
        <xdr:cNvPr id="17" name="TextBox 33"/>
        <xdr:cNvSpPr txBox="1">
          <a:spLocks noChangeArrowheads="1"/>
        </xdr:cNvSpPr>
      </xdr:nvSpPr>
      <xdr:spPr>
        <a:xfrm>
          <a:off x="3943350" y="1378267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=====&gt;</a:t>
          </a:r>
        </a:p>
      </xdr:txBody>
    </xdr:sp>
    <xdr:clientData/>
  </xdr:oneCellAnchor>
  <xdr:oneCellAnchor>
    <xdr:from>
      <xdr:col>2</xdr:col>
      <xdr:colOff>571500</xdr:colOff>
      <xdr:row>0</xdr:row>
      <xdr:rowOff>66675</xdr:rowOff>
    </xdr:from>
    <xdr:ext cx="5467350" cy="314325"/>
    <xdr:sp>
      <xdr:nvSpPr>
        <xdr:cNvPr id="18" name="TextBox 34"/>
        <xdr:cNvSpPr txBox="1">
          <a:spLocks noChangeArrowheads="1"/>
        </xdr:cNvSpPr>
      </xdr:nvSpPr>
      <xdr:spPr>
        <a:xfrm>
          <a:off x="2095500" y="66675"/>
          <a:ext cx="5467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PONT   de   WHEATSTONE  déséquilibré</a:t>
          </a:r>
        </a:p>
      </xdr:txBody>
    </xdr:sp>
    <xdr:clientData/>
  </xdr:oneCellAnchor>
  <xdr:oneCellAnchor>
    <xdr:from>
      <xdr:col>6</xdr:col>
      <xdr:colOff>28575</xdr:colOff>
      <xdr:row>68</xdr:row>
      <xdr:rowOff>152400</xdr:rowOff>
    </xdr:from>
    <xdr:ext cx="161925" cy="200025"/>
    <xdr:sp>
      <xdr:nvSpPr>
        <xdr:cNvPr id="19" name="TextBox 35"/>
        <xdr:cNvSpPr txBox="1">
          <a:spLocks noChangeArrowheads="1"/>
        </xdr:cNvSpPr>
      </xdr:nvSpPr>
      <xdr:spPr>
        <a:xfrm>
          <a:off x="4600575" y="111918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6</xdr:col>
      <xdr:colOff>28575</xdr:colOff>
      <xdr:row>71</xdr:row>
      <xdr:rowOff>152400</xdr:rowOff>
    </xdr:from>
    <xdr:ext cx="161925" cy="200025"/>
    <xdr:sp>
      <xdr:nvSpPr>
        <xdr:cNvPr id="20" name="TextBox 36"/>
        <xdr:cNvSpPr txBox="1">
          <a:spLocks noChangeArrowheads="1"/>
        </xdr:cNvSpPr>
      </xdr:nvSpPr>
      <xdr:spPr>
        <a:xfrm>
          <a:off x="4600575" y="116776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6</xdr:col>
      <xdr:colOff>19050</xdr:colOff>
      <xdr:row>75</xdr:row>
      <xdr:rowOff>0</xdr:rowOff>
    </xdr:from>
    <xdr:ext cx="161925" cy="200025"/>
    <xdr:sp>
      <xdr:nvSpPr>
        <xdr:cNvPr id="21" name="TextBox 37"/>
        <xdr:cNvSpPr txBox="1">
          <a:spLocks noChangeArrowheads="1"/>
        </xdr:cNvSpPr>
      </xdr:nvSpPr>
      <xdr:spPr>
        <a:xfrm>
          <a:off x="4591050" y="121729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oneCellAnchor>
  <xdr:oneCellAnchor>
    <xdr:from>
      <xdr:col>6</xdr:col>
      <xdr:colOff>19050</xdr:colOff>
      <xdr:row>78</xdr:row>
      <xdr:rowOff>0</xdr:rowOff>
    </xdr:from>
    <xdr:ext cx="161925" cy="200025"/>
    <xdr:sp>
      <xdr:nvSpPr>
        <xdr:cNvPr id="22" name="TextBox 38"/>
        <xdr:cNvSpPr txBox="1">
          <a:spLocks noChangeArrowheads="1"/>
        </xdr:cNvSpPr>
      </xdr:nvSpPr>
      <xdr:spPr>
        <a:xfrm>
          <a:off x="4591050" y="126587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6</xdr:col>
      <xdr:colOff>647700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71675" y="161925"/>
          <a:ext cx="34290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MENU   PRINCIPAL</a:t>
          </a:r>
        </a:p>
      </xdr:txBody>
    </xdr:sp>
    <xdr:clientData/>
  </xdr:twoCellAnchor>
  <xdr:oneCellAnchor>
    <xdr:from>
      <xdr:col>1</xdr:col>
      <xdr:colOff>28575</xdr:colOff>
      <xdr:row>5</xdr:row>
      <xdr:rowOff>76200</xdr:rowOff>
    </xdr:from>
    <xdr:ext cx="76200" cy="190500"/>
    <xdr:sp>
      <xdr:nvSpPr>
        <xdr:cNvPr id="2" name="TextBox 18"/>
        <xdr:cNvSpPr txBox="1">
          <a:spLocks noChangeArrowheads="1"/>
        </xdr:cNvSpPr>
      </xdr:nvSpPr>
      <xdr:spPr>
        <a:xfrm>
          <a:off x="971550" y="885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2</xdr:col>
      <xdr:colOff>323850</xdr:colOff>
      <xdr:row>5</xdr:row>
      <xdr:rowOff>76200</xdr:rowOff>
    </xdr:from>
    <xdr:ext cx="76200" cy="200025"/>
    <xdr:sp>
      <xdr:nvSpPr>
        <xdr:cNvPr id="3" name="TextBox 19"/>
        <xdr:cNvSpPr txBox="1">
          <a:spLocks noChangeArrowheads="1"/>
        </xdr:cNvSpPr>
      </xdr:nvSpPr>
      <xdr:spPr>
        <a:xfrm>
          <a:off x="2028825" y="88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704850</xdr:colOff>
      <xdr:row>20</xdr:row>
      <xdr:rowOff>104775</xdr:rowOff>
    </xdr:from>
    <xdr:ext cx="76200" cy="200025"/>
    <xdr:sp>
      <xdr:nvSpPr>
        <xdr:cNvPr id="4" name="TextBox 21"/>
        <xdr:cNvSpPr txBox="1">
          <a:spLocks noChangeArrowheads="1"/>
        </xdr:cNvSpPr>
      </xdr:nvSpPr>
      <xdr:spPr>
        <a:xfrm>
          <a:off x="3933825" y="3343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314325</xdr:colOff>
      <xdr:row>20</xdr:row>
      <xdr:rowOff>95250</xdr:rowOff>
    </xdr:from>
    <xdr:ext cx="76200" cy="200025"/>
    <xdr:sp>
      <xdr:nvSpPr>
        <xdr:cNvPr id="5" name="TextBox 43"/>
        <xdr:cNvSpPr txBox="1">
          <a:spLocks noChangeArrowheads="1"/>
        </xdr:cNvSpPr>
      </xdr:nvSpPr>
      <xdr:spPr>
        <a:xfrm>
          <a:off x="35433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504825</xdr:colOff>
      <xdr:row>8</xdr:row>
      <xdr:rowOff>9525</xdr:rowOff>
    </xdr:from>
    <xdr:ext cx="76200" cy="200025"/>
    <xdr:sp>
      <xdr:nvSpPr>
        <xdr:cNvPr id="6" name="TextBox 44"/>
        <xdr:cNvSpPr txBox="1">
          <a:spLocks noChangeArrowheads="1"/>
        </xdr:cNvSpPr>
      </xdr:nvSpPr>
      <xdr:spPr>
        <a:xfrm>
          <a:off x="6200775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504825</xdr:colOff>
      <xdr:row>10</xdr:row>
      <xdr:rowOff>85725</xdr:rowOff>
    </xdr:from>
    <xdr:ext cx="76200" cy="200025"/>
    <xdr:sp>
      <xdr:nvSpPr>
        <xdr:cNvPr id="7" name="TextBox 45"/>
        <xdr:cNvSpPr txBox="1">
          <a:spLocks noChangeArrowheads="1"/>
        </xdr:cNvSpPr>
      </xdr:nvSpPr>
      <xdr:spPr>
        <a:xfrm>
          <a:off x="620077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200025</xdr:colOff>
      <xdr:row>4</xdr:row>
      <xdr:rowOff>28575</xdr:rowOff>
    </xdr:from>
    <xdr:ext cx="1352550" cy="180975"/>
    <xdr:sp macro="[0]!Vers_tableau_de_conversion">
      <xdr:nvSpPr>
        <xdr:cNvPr id="8" name="TextBox 46"/>
        <xdr:cNvSpPr txBox="1">
          <a:spLocks noChangeArrowheads="1"/>
        </xdr:cNvSpPr>
      </xdr:nvSpPr>
      <xdr:spPr>
        <a:xfrm>
          <a:off x="200025" y="6762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TABLEAU de CONVERSION</a:t>
          </a:r>
        </a:p>
      </xdr:txBody>
    </xdr:sp>
    <xdr:clientData/>
  </xdr:oneCellAnchor>
  <xdr:oneCellAnchor>
    <xdr:from>
      <xdr:col>5</xdr:col>
      <xdr:colOff>238125</xdr:colOff>
      <xdr:row>4</xdr:row>
      <xdr:rowOff>28575</xdr:rowOff>
    </xdr:from>
    <xdr:ext cx="1876425" cy="180975"/>
    <xdr:sp macro="[0]!Vers_self_multicouches">
      <xdr:nvSpPr>
        <xdr:cNvPr id="9" name="TextBox 50"/>
        <xdr:cNvSpPr txBox="1">
          <a:spLocks noChangeArrowheads="1"/>
        </xdr:cNvSpPr>
      </xdr:nvSpPr>
      <xdr:spPr>
        <a:xfrm>
          <a:off x="4229100" y="676275"/>
          <a:ext cx="1876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CALCUL d'une SELF MULTI-COUCHES</a:t>
          </a:r>
        </a:p>
      </xdr:txBody>
    </xdr:sp>
    <xdr:clientData/>
  </xdr:oneCellAnchor>
  <xdr:oneCellAnchor>
    <xdr:from>
      <xdr:col>5</xdr:col>
      <xdr:colOff>228600</xdr:colOff>
      <xdr:row>6</xdr:row>
      <xdr:rowOff>28575</xdr:rowOff>
    </xdr:from>
    <xdr:ext cx="1781175" cy="180975"/>
    <xdr:sp macro="[0]!Vers_self_une_couche">
      <xdr:nvSpPr>
        <xdr:cNvPr id="10" name="TextBox 51"/>
        <xdr:cNvSpPr txBox="1">
          <a:spLocks noChangeArrowheads="1"/>
        </xdr:cNvSpPr>
      </xdr:nvSpPr>
      <xdr:spPr>
        <a:xfrm>
          <a:off x="4219575" y="1000125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CALCUL d'une SELF à une COUCHE</a:t>
          </a:r>
        </a:p>
      </xdr:txBody>
    </xdr:sp>
    <xdr:clientData/>
  </xdr:oneCellAnchor>
  <xdr:oneCellAnchor>
    <xdr:from>
      <xdr:col>5</xdr:col>
      <xdr:colOff>228600</xdr:colOff>
      <xdr:row>8</xdr:row>
      <xdr:rowOff>38100</xdr:rowOff>
    </xdr:from>
    <xdr:ext cx="1885950" cy="180975"/>
    <xdr:sp macro="[0]!Vers_self_fond_de_panier">
      <xdr:nvSpPr>
        <xdr:cNvPr id="11" name="TextBox 52"/>
        <xdr:cNvSpPr txBox="1">
          <a:spLocks noChangeArrowheads="1"/>
        </xdr:cNvSpPr>
      </xdr:nvSpPr>
      <xdr:spPr>
        <a:xfrm>
          <a:off x="4219575" y="1333500"/>
          <a:ext cx="1885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CALCUL d'une SELF FOND de PANIER</a:t>
          </a:r>
        </a:p>
      </xdr:txBody>
    </xdr:sp>
    <xdr:clientData/>
  </xdr:oneCellAnchor>
  <xdr:oneCellAnchor>
    <xdr:from>
      <xdr:col>5</xdr:col>
      <xdr:colOff>228600</xdr:colOff>
      <xdr:row>10</xdr:row>
      <xdr:rowOff>28575</xdr:rowOff>
    </xdr:from>
    <xdr:ext cx="1323975" cy="180975"/>
    <xdr:sp macro="[0]!Vers_self_à_air">
      <xdr:nvSpPr>
        <xdr:cNvPr id="12" name="TextBox 53"/>
        <xdr:cNvSpPr txBox="1">
          <a:spLocks noChangeArrowheads="1"/>
        </xdr:cNvSpPr>
      </xdr:nvSpPr>
      <xdr:spPr>
        <a:xfrm>
          <a:off x="4219575" y="1647825"/>
          <a:ext cx="1323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CALCUL d'une SELF à AIR</a:t>
          </a:r>
        </a:p>
      </xdr:txBody>
    </xdr:sp>
    <xdr:clientData/>
  </xdr:oneCellAnchor>
  <xdr:oneCellAnchor>
    <xdr:from>
      <xdr:col>0</xdr:col>
      <xdr:colOff>228600</xdr:colOff>
      <xdr:row>6</xdr:row>
      <xdr:rowOff>28575</xdr:rowOff>
    </xdr:from>
    <xdr:ext cx="1714500" cy="180975"/>
    <xdr:sp macro="[0]!Vers_impédance_condensateur">
      <xdr:nvSpPr>
        <xdr:cNvPr id="13" name="TextBox 54"/>
        <xdr:cNvSpPr txBox="1">
          <a:spLocks noChangeArrowheads="1"/>
        </xdr:cNvSpPr>
      </xdr:nvSpPr>
      <xdr:spPr>
        <a:xfrm>
          <a:off x="228600" y="1000125"/>
          <a:ext cx="1714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IMPEDANCE d'un CONDENSATEUR</a:t>
          </a:r>
        </a:p>
      </xdr:txBody>
    </xdr:sp>
    <xdr:clientData/>
  </xdr:oneCellAnchor>
  <xdr:oneCellAnchor>
    <xdr:from>
      <xdr:col>5</xdr:col>
      <xdr:colOff>219075</xdr:colOff>
      <xdr:row>12</xdr:row>
      <xdr:rowOff>28575</xdr:rowOff>
    </xdr:from>
    <xdr:ext cx="2219325" cy="180975"/>
    <xdr:sp macro="[0]!Vers_fréquence_de_résonnance">
      <xdr:nvSpPr>
        <xdr:cNvPr id="14" name="TextBox 55"/>
        <xdr:cNvSpPr txBox="1">
          <a:spLocks noChangeArrowheads="1"/>
        </xdr:cNvSpPr>
      </xdr:nvSpPr>
      <xdr:spPr>
        <a:xfrm>
          <a:off x="4210050" y="1971675"/>
          <a:ext cx="2219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CALCUL de la FREQUENCE de RESONNANCE</a:t>
          </a:r>
        </a:p>
      </xdr:txBody>
    </xdr:sp>
    <xdr:clientData/>
  </xdr:oneCellAnchor>
  <xdr:oneCellAnchor>
    <xdr:from>
      <xdr:col>0</xdr:col>
      <xdr:colOff>219075</xdr:colOff>
      <xdr:row>10</xdr:row>
      <xdr:rowOff>9525</xdr:rowOff>
    </xdr:from>
    <xdr:ext cx="1695450" cy="171450"/>
    <xdr:sp macro="[0]!Vers_long_onde_fréquence">
      <xdr:nvSpPr>
        <xdr:cNvPr id="15" name="TextBox 56"/>
        <xdr:cNvSpPr txBox="1">
          <a:spLocks noChangeArrowheads="1"/>
        </xdr:cNvSpPr>
      </xdr:nvSpPr>
      <xdr:spPr>
        <a:xfrm>
          <a:off x="219075" y="16287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LONGUEUR D'ONDE / FREQUENCE</a:t>
          </a:r>
        </a:p>
      </xdr:txBody>
    </xdr:sp>
    <xdr:clientData/>
  </xdr:oneCellAnchor>
  <xdr:oneCellAnchor>
    <xdr:from>
      <xdr:col>0</xdr:col>
      <xdr:colOff>238125</xdr:colOff>
      <xdr:row>12</xdr:row>
      <xdr:rowOff>28575</xdr:rowOff>
    </xdr:from>
    <xdr:ext cx="2085975" cy="180975"/>
    <xdr:sp macro="[0]!Vers_formules_de_calcul_divers_selfs">
      <xdr:nvSpPr>
        <xdr:cNvPr id="16" name="TextBox 57"/>
        <xdr:cNvSpPr txBox="1">
          <a:spLocks noChangeArrowheads="1"/>
        </xdr:cNvSpPr>
      </xdr:nvSpPr>
      <xdr:spPr>
        <a:xfrm>
          <a:off x="238125" y="1971675"/>
          <a:ext cx="2085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FORMULES de CALCUL de DIVERS SELFS</a:t>
          </a:r>
        </a:p>
      </xdr:txBody>
    </xdr:sp>
    <xdr:clientData/>
  </xdr:oneCellAnchor>
  <xdr:oneCellAnchor>
    <xdr:from>
      <xdr:col>0</xdr:col>
      <xdr:colOff>219075</xdr:colOff>
      <xdr:row>8</xdr:row>
      <xdr:rowOff>9525</xdr:rowOff>
    </xdr:from>
    <xdr:ext cx="1438275" cy="180975"/>
    <xdr:sp macro="[0]!Vers_fréquence_tx_radio">
      <xdr:nvSpPr>
        <xdr:cNvPr id="17" name="TextBox 58"/>
        <xdr:cNvSpPr txBox="1">
          <a:spLocks noChangeArrowheads="1"/>
        </xdr:cNvSpPr>
      </xdr:nvSpPr>
      <xdr:spPr>
        <a:xfrm>
          <a:off x="219075" y="130492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FREQUENCES RADIO</a:t>
          </a:r>
        </a:p>
      </xdr:txBody>
    </xdr:sp>
    <xdr:clientData/>
  </xdr:oneCellAnchor>
  <xdr:twoCellAnchor>
    <xdr:from>
      <xdr:col>0</xdr:col>
      <xdr:colOff>76200</xdr:colOff>
      <xdr:row>2</xdr:row>
      <xdr:rowOff>0</xdr:rowOff>
    </xdr:from>
    <xdr:to>
      <xdr:col>1</xdr:col>
      <xdr:colOff>628650</xdr:colOff>
      <xdr:row>2</xdr:row>
      <xdr:rowOff>0</xdr:rowOff>
    </xdr:to>
    <xdr:sp>
      <xdr:nvSpPr>
        <xdr:cNvPr id="18" name="Line 60"/>
        <xdr:cNvSpPr>
          <a:spLocks/>
        </xdr:cNvSpPr>
      </xdr:nvSpPr>
      <xdr:spPr>
        <a:xfrm flipH="1">
          <a:off x="76200" y="323850"/>
          <a:ext cx="1495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0</xdr:rowOff>
    </xdr:from>
    <xdr:to>
      <xdr:col>0</xdr:col>
      <xdr:colOff>85725</xdr:colOff>
      <xdr:row>14</xdr:row>
      <xdr:rowOff>95250</xdr:rowOff>
    </xdr:to>
    <xdr:sp>
      <xdr:nvSpPr>
        <xdr:cNvPr id="19" name="Line 62"/>
        <xdr:cNvSpPr>
          <a:spLocks/>
        </xdr:cNvSpPr>
      </xdr:nvSpPr>
      <xdr:spPr>
        <a:xfrm>
          <a:off x="85725" y="323850"/>
          <a:ext cx="0" cy="2038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</xdr:row>
      <xdr:rowOff>152400</xdr:rowOff>
    </xdr:from>
    <xdr:to>
      <xdr:col>9</xdr:col>
      <xdr:colOff>28575</xdr:colOff>
      <xdr:row>15</xdr:row>
      <xdr:rowOff>47625</xdr:rowOff>
    </xdr:to>
    <xdr:sp>
      <xdr:nvSpPr>
        <xdr:cNvPr id="20" name="Line 63"/>
        <xdr:cNvSpPr>
          <a:spLocks/>
        </xdr:cNvSpPr>
      </xdr:nvSpPr>
      <xdr:spPr>
        <a:xfrm>
          <a:off x="7248525" y="314325"/>
          <a:ext cx="0" cy="2162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9525</xdr:rowOff>
    </xdr:from>
    <xdr:to>
      <xdr:col>9</xdr:col>
      <xdr:colOff>28575</xdr:colOff>
      <xdr:row>26</xdr:row>
      <xdr:rowOff>9525</xdr:rowOff>
    </xdr:to>
    <xdr:sp>
      <xdr:nvSpPr>
        <xdr:cNvPr id="21" name="Line 64"/>
        <xdr:cNvSpPr>
          <a:spLocks/>
        </xdr:cNvSpPr>
      </xdr:nvSpPr>
      <xdr:spPr>
        <a:xfrm flipH="1">
          <a:off x="76200" y="4219575"/>
          <a:ext cx="7172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14</xdr:row>
      <xdr:rowOff>47625</xdr:rowOff>
    </xdr:from>
    <xdr:to>
      <xdr:col>0</xdr:col>
      <xdr:colOff>85725</xdr:colOff>
      <xdr:row>15</xdr:row>
      <xdr:rowOff>38100</xdr:rowOff>
    </xdr:to>
    <xdr:sp>
      <xdr:nvSpPr>
        <xdr:cNvPr id="22" name="Line 65"/>
        <xdr:cNvSpPr>
          <a:spLocks/>
        </xdr:cNvSpPr>
      </xdr:nvSpPr>
      <xdr:spPr>
        <a:xfrm flipV="1">
          <a:off x="85725" y="2314575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23" name="Line 66"/>
        <xdr:cNvSpPr>
          <a:spLocks/>
        </xdr:cNvSpPr>
      </xdr:nvSpPr>
      <xdr:spPr>
        <a:xfrm flipH="1">
          <a:off x="5924550" y="323850"/>
          <a:ext cx="1314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14</xdr:row>
      <xdr:rowOff>133350</xdr:rowOff>
    </xdr:from>
    <xdr:to>
      <xdr:col>0</xdr:col>
      <xdr:colOff>85725</xdr:colOff>
      <xdr:row>18</xdr:row>
      <xdr:rowOff>47625</xdr:rowOff>
    </xdr:to>
    <xdr:sp>
      <xdr:nvSpPr>
        <xdr:cNvPr id="24" name="Line 67"/>
        <xdr:cNvSpPr>
          <a:spLocks/>
        </xdr:cNvSpPr>
      </xdr:nvSpPr>
      <xdr:spPr>
        <a:xfrm flipV="1">
          <a:off x="85725" y="2400300"/>
          <a:ext cx="0" cy="561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14</xdr:row>
      <xdr:rowOff>152400</xdr:rowOff>
    </xdr:from>
    <xdr:to>
      <xdr:col>9</xdr:col>
      <xdr:colOff>28575</xdr:colOff>
      <xdr:row>18</xdr:row>
      <xdr:rowOff>47625</xdr:rowOff>
    </xdr:to>
    <xdr:sp>
      <xdr:nvSpPr>
        <xdr:cNvPr id="25" name="Line 69"/>
        <xdr:cNvSpPr>
          <a:spLocks/>
        </xdr:cNvSpPr>
      </xdr:nvSpPr>
      <xdr:spPr>
        <a:xfrm flipV="1">
          <a:off x="7248525" y="2419350"/>
          <a:ext cx="0" cy="542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247650</xdr:colOff>
      <xdr:row>14</xdr:row>
      <xdr:rowOff>9525</xdr:rowOff>
    </xdr:from>
    <xdr:ext cx="2228850" cy="180975"/>
    <xdr:sp macro="[0]!Vers_transfo">
      <xdr:nvSpPr>
        <xdr:cNvPr id="26" name="TextBox 70"/>
        <xdr:cNvSpPr txBox="1">
          <a:spLocks noChangeArrowheads="1"/>
        </xdr:cNvSpPr>
      </xdr:nvSpPr>
      <xdr:spPr>
        <a:xfrm>
          <a:off x="247650" y="2276475"/>
          <a:ext cx="2228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REBOBINAGE de TRANSFORMATEURS</a:t>
          </a:r>
        </a:p>
      </xdr:txBody>
    </xdr:sp>
    <xdr:clientData/>
  </xdr:oneCellAnchor>
  <xdr:oneCellAnchor>
    <xdr:from>
      <xdr:col>0</xdr:col>
      <xdr:colOff>266700</xdr:colOff>
      <xdr:row>15</xdr:row>
      <xdr:rowOff>152400</xdr:rowOff>
    </xdr:from>
    <xdr:ext cx="1866900" cy="190500"/>
    <xdr:sp macro="[0]!Vers_led">
      <xdr:nvSpPr>
        <xdr:cNvPr id="27" name="TextBox 71"/>
        <xdr:cNvSpPr txBox="1">
          <a:spLocks noChangeArrowheads="1"/>
        </xdr:cNvSpPr>
      </xdr:nvSpPr>
      <xdr:spPr>
        <a:xfrm>
          <a:off x="266700" y="2581275"/>
          <a:ext cx="1866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ALIMENTATION de DIVERS LEDS</a:t>
          </a:r>
        </a:p>
      </xdr:txBody>
    </xdr:sp>
    <xdr:clientData/>
  </xdr:oneCellAnchor>
  <xdr:oneCellAnchor>
    <xdr:from>
      <xdr:col>5</xdr:col>
      <xdr:colOff>228600</xdr:colOff>
      <xdr:row>14</xdr:row>
      <xdr:rowOff>0</xdr:rowOff>
    </xdr:from>
    <xdr:ext cx="2466975" cy="180975"/>
    <xdr:sp macro="[0]!Vers_charge_condo">
      <xdr:nvSpPr>
        <xdr:cNvPr id="28" name="TextBox 72"/>
        <xdr:cNvSpPr txBox="1">
          <a:spLocks noChangeArrowheads="1"/>
        </xdr:cNvSpPr>
      </xdr:nvSpPr>
      <xdr:spPr>
        <a:xfrm>
          <a:off x="4219575" y="2266950"/>
          <a:ext cx="2466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CALCUL de CHARGE d'un CONDENSATEUR</a:t>
          </a:r>
        </a:p>
      </xdr:txBody>
    </xdr:sp>
    <xdr:clientData/>
  </xdr:oneCellAnchor>
  <xdr:oneCellAnchor>
    <xdr:from>
      <xdr:col>5</xdr:col>
      <xdr:colOff>219075</xdr:colOff>
      <xdr:row>16</xdr:row>
      <xdr:rowOff>0</xdr:rowOff>
    </xdr:from>
    <xdr:ext cx="1905000" cy="180975"/>
    <xdr:sp macro="[0]!Vers_transformateur">
      <xdr:nvSpPr>
        <xdr:cNvPr id="29" name="TextBox 73"/>
        <xdr:cNvSpPr txBox="1">
          <a:spLocks noChangeArrowheads="1"/>
        </xdr:cNvSpPr>
      </xdr:nvSpPr>
      <xdr:spPr>
        <a:xfrm>
          <a:off x="4210050" y="2590800"/>
          <a:ext cx="1905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CONFECTION de TRANSFORMATEURS</a:t>
          </a:r>
        </a:p>
      </xdr:txBody>
    </xdr:sp>
    <xdr:clientData/>
  </xdr:oneCellAnchor>
  <xdr:oneCellAnchor>
    <xdr:from>
      <xdr:col>0</xdr:col>
      <xdr:colOff>266700</xdr:colOff>
      <xdr:row>18</xdr:row>
      <xdr:rowOff>0</xdr:rowOff>
    </xdr:from>
    <xdr:ext cx="1809750" cy="180975"/>
    <xdr:sp macro="[0]!Vers_formules_diverses">
      <xdr:nvSpPr>
        <xdr:cNvPr id="30" name="TextBox 74"/>
        <xdr:cNvSpPr txBox="1">
          <a:spLocks noChangeArrowheads="1"/>
        </xdr:cNvSpPr>
      </xdr:nvSpPr>
      <xdr:spPr>
        <a:xfrm>
          <a:off x="266700" y="2914650"/>
          <a:ext cx="1809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DIVERS FORMULES de CALCUL</a:t>
          </a:r>
        </a:p>
      </xdr:txBody>
    </xdr:sp>
    <xdr:clientData/>
  </xdr:oneCellAnchor>
  <xdr:twoCellAnchor>
    <xdr:from>
      <xdr:col>9</xdr:col>
      <xdr:colOff>28575</xdr:colOff>
      <xdr:row>18</xdr:row>
      <xdr:rowOff>0</xdr:rowOff>
    </xdr:from>
    <xdr:to>
      <xdr:col>9</xdr:col>
      <xdr:colOff>28575</xdr:colOff>
      <xdr:row>22</xdr:row>
      <xdr:rowOff>57150</xdr:rowOff>
    </xdr:to>
    <xdr:sp>
      <xdr:nvSpPr>
        <xdr:cNvPr id="31" name="Line 75"/>
        <xdr:cNvSpPr>
          <a:spLocks/>
        </xdr:cNvSpPr>
      </xdr:nvSpPr>
      <xdr:spPr>
        <a:xfrm>
          <a:off x="7248525" y="2914650"/>
          <a:ext cx="0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18</xdr:row>
      <xdr:rowOff>0</xdr:rowOff>
    </xdr:from>
    <xdr:to>
      <xdr:col>0</xdr:col>
      <xdr:colOff>85725</xdr:colOff>
      <xdr:row>22</xdr:row>
      <xdr:rowOff>57150</xdr:rowOff>
    </xdr:to>
    <xdr:sp>
      <xdr:nvSpPr>
        <xdr:cNvPr id="32" name="Line 76"/>
        <xdr:cNvSpPr>
          <a:spLocks/>
        </xdr:cNvSpPr>
      </xdr:nvSpPr>
      <xdr:spPr>
        <a:xfrm>
          <a:off x="85725" y="2914650"/>
          <a:ext cx="0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266700</xdr:colOff>
      <xdr:row>20</xdr:row>
      <xdr:rowOff>9525</xdr:rowOff>
    </xdr:from>
    <xdr:ext cx="1971675" cy="180975"/>
    <xdr:sp macro="[0]!Vers_AOP1">
      <xdr:nvSpPr>
        <xdr:cNvPr id="33" name="TextBox 77"/>
        <xdr:cNvSpPr txBox="1">
          <a:spLocks noChangeArrowheads="1"/>
        </xdr:cNvSpPr>
      </xdr:nvSpPr>
      <xdr:spPr>
        <a:xfrm>
          <a:off x="266700" y="3248025"/>
          <a:ext cx="1971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CALCUL d'un AOP INVERSEUR ( 1 )</a:t>
          </a:r>
        </a:p>
      </xdr:txBody>
    </xdr:sp>
    <xdr:clientData/>
  </xdr:oneCellAnchor>
  <xdr:oneCellAnchor>
    <xdr:from>
      <xdr:col>0</xdr:col>
      <xdr:colOff>247650</xdr:colOff>
      <xdr:row>22</xdr:row>
      <xdr:rowOff>0</xdr:rowOff>
    </xdr:from>
    <xdr:ext cx="1971675" cy="180975"/>
    <xdr:sp macro="[0]!Vers_AOP2">
      <xdr:nvSpPr>
        <xdr:cNvPr id="34" name="TextBox 78"/>
        <xdr:cNvSpPr txBox="1">
          <a:spLocks noChangeArrowheads="1"/>
        </xdr:cNvSpPr>
      </xdr:nvSpPr>
      <xdr:spPr>
        <a:xfrm>
          <a:off x="247650" y="3562350"/>
          <a:ext cx="1971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CALCUL d'un AOP INVERSEUR ( 2 )</a:t>
          </a:r>
        </a:p>
      </xdr:txBody>
    </xdr:sp>
    <xdr:clientData/>
  </xdr:oneCellAnchor>
  <xdr:oneCellAnchor>
    <xdr:from>
      <xdr:col>0</xdr:col>
      <xdr:colOff>247650</xdr:colOff>
      <xdr:row>24</xdr:row>
      <xdr:rowOff>9525</xdr:rowOff>
    </xdr:from>
    <xdr:ext cx="2038350" cy="180975"/>
    <xdr:sp macro="[0]!Vers_AOP3">
      <xdr:nvSpPr>
        <xdr:cNvPr id="35" name="TextBox 79"/>
        <xdr:cNvSpPr txBox="1">
          <a:spLocks noChangeArrowheads="1"/>
        </xdr:cNvSpPr>
      </xdr:nvSpPr>
      <xdr:spPr>
        <a:xfrm>
          <a:off x="247650" y="3895725"/>
          <a:ext cx="2038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CALCUL d'un AOP NON INVERSEUR</a:t>
          </a:r>
        </a:p>
      </xdr:txBody>
    </xdr:sp>
    <xdr:clientData/>
  </xdr:oneCellAnchor>
  <xdr:twoCellAnchor>
    <xdr:from>
      <xdr:col>0</xdr:col>
      <xdr:colOff>85725</xdr:colOff>
      <xdr:row>22</xdr:row>
      <xdr:rowOff>0</xdr:rowOff>
    </xdr:from>
    <xdr:to>
      <xdr:col>0</xdr:col>
      <xdr:colOff>85725</xdr:colOff>
      <xdr:row>26</xdr:row>
      <xdr:rowOff>0</xdr:rowOff>
    </xdr:to>
    <xdr:sp>
      <xdr:nvSpPr>
        <xdr:cNvPr id="36" name="Line 80"/>
        <xdr:cNvSpPr>
          <a:spLocks/>
        </xdr:cNvSpPr>
      </xdr:nvSpPr>
      <xdr:spPr>
        <a:xfrm>
          <a:off x="85725" y="3562350"/>
          <a:ext cx="0" cy="647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22</xdr:row>
      <xdr:rowOff>47625</xdr:rowOff>
    </xdr:from>
    <xdr:to>
      <xdr:col>9</xdr:col>
      <xdr:colOff>28575</xdr:colOff>
      <xdr:row>26</xdr:row>
      <xdr:rowOff>9525</xdr:rowOff>
    </xdr:to>
    <xdr:sp>
      <xdr:nvSpPr>
        <xdr:cNvPr id="37" name="Line 81"/>
        <xdr:cNvSpPr>
          <a:spLocks/>
        </xdr:cNvSpPr>
      </xdr:nvSpPr>
      <xdr:spPr>
        <a:xfrm>
          <a:off x="7248525" y="3609975"/>
          <a:ext cx="0" cy="609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219075</xdr:colOff>
      <xdr:row>0</xdr:row>
      <xdr:rowOff>0</xdr:rowOff>
    </xdr:from>
    <xdr:ext cx="76200" cy="200025"/>
    <xdr:sp>
      <xdr:nvSpPr>
        <xdr:cNvPr id="38" name="TextBox 82"/>
        <xdr:cNvSpPr txBox="1">
          <a:spLocks noChangeArrowheads="1"/>
        </xdr:cNvSpPr>
      </xdr:nvSpPr>
      <xdr:spPr>
        <a:xfrm>
          <a:off x="219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17</xdr:row>
      <xdr:rowOff>114300</xdr:rowOff>
    </xdr:from>
    <xdr:ext cx="2219325" cy="180975"/>
    <xdr:sp macro="[0]!Vers_Pont_2_R">
      <xdr:nvSpPr>
        <xdr:cNvPr id="39" name="TextBox 83"/>
        <xdr:cNvSpPr txBox="1">
          <a:spLocks noChangeArrowheads="1"/>
        </xdr:cNvSpPr>
      </xdr:nvSpPr>
      <xdr:spPr>
        <a:xfrm>
          <a:off x="4210050" y="2867025"/>
          <a:ext cx="2219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CALCUL PONT DIVISEUR à  2  RESISTANCES</a:t>
          </a:r>
        </a:p>
      </xdr:txBody>
    </xdr:sp>
    <xdr:clientData/>
  </xdr:oneCellAnchor>
  <xdr:oneCellAnchor>
    <xdr:from>
      <xdr:col>5</xdr:col>
      <xdr:colOff>219075</xdr:colOff>
      <xdr:row>19</xdr:row>
      <xdr:rowOff>104775</xdr:rowOff>
    </xdr:from>
    <xdr:ext cx="2219325" cy="180975"/>
    <xdr:sp macro="[0]!Vers_Pont_3_R">
      <xdr:nvSpPr>
        <xdr:cNvPr id="40" name="TextBox 84"/>
        <xdr:cNvSpPr txBox="1">
          <a:spLocks noChangeArrowheads="1"/>
        </xdr:cNvSpPr>
      </xdr:nvSpPr>
      <xdr:spPr>
        <a:xfrm>
          <a:off x="4210050" y="3181350"/>
          <a:ext cx="2219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CALCUL PONT DIVISEUR à  3  RESISTANCES</a:t>
          </a:r>
        </a:p>
      </xdr:txBody>
    </xdr:sp>
    <xdr:clientData/>
  </xdr:oneCellAnchor>
  <xdr:oneCellAnchor>
    <xdr:from>
      <xdr:col>5</xdr:col>
      <xdr:colOff>209550</xdr:colOff>
      <xdr:row>21</xdr:row>
      <xdr:rowOff>66675</xdr:rowOff>
    </xdr:from>
    <xdr:ext cx="2962275" cy="180975"/>
    <xdr:sp macro="[0]!Vers_TR_de_Modulation">
      <xdr:nvSpPr>
        <xdr:cNvPr id="41" name="TextBox 85"/>
        <xdr:cNvSpPr txBox="1">
          <a:spLocks noChangeArrowheads="1"/>
        </xdr:cNvSpPr>
      </xdr:nvSpPr>
      <xdr:spPr>
        <a:xfrm>
          <a:off x="4200525" y="3467100"/>
          <a:ext cx="2962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IMPEDANCE d'un TRANSFO  DE  MODULATION  INCONNUE ?</a:t>
          </a:r>
        </a:p>
      </xdr:txBody>
    </xdr:sp>
    <xdr:clientData/>
  </xdr:oneCellAnchor>
  <xdr:oneCellAnchor>
    <xdr:from>
      <xdr:col>5</xdr:col>
      <xdr:colOff>209550</xdr:colOff>
      <xdr:row>23</xdr:row>
      <xdr:rowOff>9525</xdr:rowOff>
    </xdr:from>
    <xdr:ext cx="1847850" cy="171450"/>
    <xdr:sp macro="[0]!Vers_Pont_Wheatstone">
      <xdr:nvSpPr>
        <xdr:cNvPr id="42" name="TextBox 86"/>
        <xdr:cNvSpPr txBox="1">
          <a:spLocks noChangeArrowheads="1"/>
        </xdr:cNvSpPr>
      </xdr:nvSpPr>
      <xdr:spPr>
        <a:xfrm>
          <a:off x="4200525" y="3733800"/>
          <a:ext cx="1847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PONT de WHEATSTONE déséquilibré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104775</xdr:rowOff>
    </xdr:from>
    <xdr:to>
      <xdr:col>8</xdr:col>
      <xdr:colOff>647700</xdr:colOff>
      <xdr:row>2</xdr:row>
      <xdr:rowOff>57150</xdr:rowOff>
    </xdr:to>
    <xdr:sp macro="[0]!Self_etage">
      <xdr:nvSpPr>
        <xdr:cNvPr id="1" name="Rectangle 1"/>
        <xdr:cNvSpPr>
          <a:spLocks/>
        </xdr:cNvSpPr>
      </xdr:nvSpPr>
      <xdr:spPr>
        <a:xfrm>
          <a:off x="1952625" y="104775"/>
          <a:ext cx="4791075" cy="2762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SELF MULTI-COUCHES    ( Cliquez sur ce bouton )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" name="Line 5"/>
        <xdr:cNvSpPr>
          <a:spLocks/>
        </xdr:cNvSpPr>
      </xdr:nvSpPr>
      <xdr:spPr>
        <a:xfrm>
          <a:off x="1524000" y="4210050"/>
          <a:ext cx="229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1524000" y="4857750"/>
          <a:ext cx="229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30</xdr:row>
      <xdr:rowOff>0</xdr:rowOff>
    </xdr:to>
    <xdr:sp>
      <xdr:nvSpPr>
        <xdr:cNvPr id="4" name="Line 7"/>
        <xdr:cNvSpPr>
          <a:spLocks/>
        </xdr:cNvSpPr>
      </xdr:nvSpPr>
      <xdr:spPr>
        <a:xfrm>
          <a:off x="3810000" y="42100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30</xdr:row>
      <xdr:rowOff>0</xdr:rowOff>
    </xdr:to>
    <xdr:sp>
      <xdr:nvSpPr>
        <xdr:cNvPr id="5" name="Line 8"/>
        <xdr:cNvSpPr>
          <a:spLocks/>
        </xdr:cNvSpPr>
      </xdr:nvSpPr>
      <xdr:spPr>
        <a:xfrm>
          <a:off x="1524000" y="42100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>
          <a:off x="2286000" y="35623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26</xdr:row>
      <xdr:rowOff>0</xdr:rowOff>
    </xdr:to>
    <xdr:sp>
      <xdr:nvSpPr>
        <xdr:cNvPr id="7" name="Line 10"/>
        <xdr:cNvSpPr>
          <a:spLocks/>
        </xdr:cNvSpPr>
      </xdr:nvSpPr>
      <xdr:spPr>
        <a:xfrm>
          <a:off x="3048000" y="35623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152400</xdr:rowOff>
    </xdr:from>
    <xdr:to>
      <xdr:col>3</xdr:col>
      <xdr:colOff>0</xdr:colOff>
      <xdr:row>34</xdr:row>
      <xdr:rowOff>0</xdr:rowOff>
    </xdr:to>
    <xdr:sp>
      <xdr:nvSpPr>
        <xdr:cNvPr id="8" name="Line 11"/>
        <xdr:cNvSpPr>
          <a:spLocks/>
        </xdr:cNvSpPr>
      </xdr:nvSpPr>
      <xdr:spPr>
        <a:xfrm>
          <a:off x="2286000" y="4848225"/>
          <a:ext cx="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34</xdr:row>
      <xdr:rowOff>9525</xdr:rowOff>
    </xdr:to>
    <xdr:sp>
      <xdr:nvSpPr>
        <xdr:cNvPr id="9" name="Line 12"/>
        <xdr:cNvSpPr>
          <a:spLocks/>
        </xdr:cNvSpPr>
      </xdr:nvSpPr>
      <xdr:spPr>
        <a:xfrm>
          <a:off x="3048000" y="4857750"/>
          <a:ext cx="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30</xdr:row>
      <xdr:rowOff>0</xdr:rowOff>
    </xdr:to>
    <xdr:sp>
      <xdr:nvSpPr>
        <xdr:cNvPr id="10" name="Line 14"/>
        <xdr:cNvSpPr>
          <a:spLocks/>
        </xdr:cNvSpPr>
      </xdr:nvSpPr>
      <xdr:spPr>
        <a:xfrm>
          <a:off x="2286000" y="42100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30</xdr:row>
      <xdr:rowOff>0</xdr:rowOff>
    </xdr:to>
    <xdr:sp>
      <xdr:nvSpPr>
        <xdr:cNvPr id="11" name="Line 15"/>
        <xdr:cNvSpPr>
          <a:spLocks/>
        </xdr:cNvSpPr>
      </xdr:nvSpPr>
      <xdr:spPr>
        <a:xfrm>
          <a:off x="3048000" y="42100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38100</xdr:rowOff>
    </xdr:from>
    <xdr:to>
      <xdr:col>3</xdr:col>
      <xdr:colOff>142875</xdr:colOff>
      <xdr:row>25</xdr:row>
      <xdr:rowOff>19050</xdr:rowOff>
    </xdr:to>
    <xdr:sp>
      <xdr:nvSpPr>
        <xdr:cNvPr id="12" name="Oval 16"/>
        <xdr:cNvSpPr>
          <a:spLocks/>
        </xdr:cNvSpPr>
      </xdr:nvSpPr>
      <xdr:spPr>
        <a:xfrm>
          <a:off x="2286000" y="39243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25</xdr:row>
      <xdr:rowOff>28575</xdr:rowOff>
    </xdr:from>
    <xdr:to>
      <xdr:col>3</xdr:col>
      <xdr:colOff>219075</xdr:colOff>
      <xdr:row>26</xdr:row>
      <xdr:rowOff>9525</xdr:rowOff>
    </xdr:to>
    <xdr:sp>
      <xdr:nvSpPr>
        <xdr:cNvPr id="13" name="Oval 17"/>
        <xdr:cNvSpPr>
          <a:spLocks/>
        </xdr:cNvSpPr>
      </xdr:nvSpPr>
      <xdr:spPr>
        <a:xfrm>
          <a:off x="2362200" y="40767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25</xdr:row>
      <xdr:rowOff>0</xdr:rowOff>
    </xdr:from>
    <xdr:to>
      <xdr:col>3</xdr:col>
      <xdr:colOff>409575</xdr:colOff>
      <xdr:row>25</xdr:row>
      <xdr:rowOff>142875</xdr:rowOff>
    </xdr:to>
    <xdr:sp>
      <xdr:nvSpPr>
        <xdr:cNvPr id="14" name="Oval 18"/>
        <xdr:cNvSpPr>
          <a:spLocks/>
        </xdr:cNvSpPr>
      </xdr:nvSpPr>
      <xdr:spPr>
        <a:xfrm>
          <a:off x="2552700" y="404812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25</xdr:row>
      <xdr:rowOff>28575</xdr:rowOff>
    </xdr:from>
    <xdr:to>
      <xdr:col>3</xdr:col>
      <xdr:colOff>571500</xdr:colOff>
      <xdr:row>26</xdr:row>
      <xdr:rowOff>9525</xdr:rowOff>
    </xdr:to>
    <xdr:sp>
      <xdr:nvSpPr>
        <xdr:cNvPr id="15" name="Oval 19"/>
        <xdr:cNvSpPr>
          <a:spLocks/>
        </xdr:cNvSpPr>
      </xdr:nvSpPr>
      <xdr:spPr>
        <a:xfrm>
          <a:off x="2714625" y="40767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25</xdr:row>
      <xdr:rowOff>9525</xdr:rowOff>
    </xdr:from>
    <xdr:to>
      <xdr:col>4</xdr:col>
      <xdr:colOff>0</xdr:colOff>
      <xdr:row>25</xdr:row>
      <xdr:rowOff>152400</xdr:rowOff>
    </xdr:to>
    <xdr:sp>
      <xdr:nvSpPr>
        <xdr:cNvPr id="16" name="Oval 20"/>
        <xdr:cNvSpPr>
          <a:spLocks/>
        </xdr:cNvSpPr>
      </xdr:nvSpPr>
      <xdr:spPr>
        <a:xfrm>
          <a:off x="2905125" y="40576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30</xdr:row>
      <xdr:rowOff>9525</xdr:rowOff>
    </xdr:from>
    <xdr:to>
      <xdr:col>3</xdr:col>
      <xdr:colOff>180975</xdr:colOff>
      <xdr:row>30</xdr:row>
      <xdr:rowOff>152400</xdr:rowOff>
    </xdr:to>
    <xdr:sp>
      <xdr:nvSpPr>
        <xdr:cNvPr id="17" name="Oval 21"/>
        <xdr:cNvSpPr>
          <a:spLocks/>
        </xdr:cNvSpPr>
      </xdr:nvSpPr>
      <xdr:spPr>
        <a:xfrm>
          <a:off x="2324100" y="48672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30</xdr:row>
      <xdr:rowOff>9525</xdr:rowOff>
    </xdr:from>
    <xdr:to>
      <xdr:col>3</xdr:col>
      <xdr:colOff>361950</xdr:colOff>
      <xdr:row>30</xdr:row>
      <xdr:rowOff>152400</xdr:rowOff>
    </xdr:to>
    <xdr:sp>
      <xdr:nvSpPr>
        <xdr:cNvPr id="18" name="Oval 22"/>
        <xdr:cNvSpPr>
          <a:spLocks/>
        </xdr:cNvSpPr>
      </xdr:nvSpPr>
      <xdr:spPr>
        <a:xfrm>
          <a:off x="2505075" y="48672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30</xdr:row>
      <xdr:rowOff>9525</xdr:rowOff>
    </xdr:from>
    <xdr:to>
      <xdr:col>3</xdr:col>
      <xdr:colOff>533400</xdr:colOff>
      <xdr:row>30</xdr:row>
      <xdr:rowOff>152400</xdr:rowOff>
    </xdr:to>
    <xdr:sp>
      <xdr:nvSpPr>
        <xdr:cNvPr id="19" name="Oval 23"/>
        <xdr:cNvSpPr>
          <a:spLocks/>
        </xdr:cNvSpPr>
      </xdr:nvSpPr>
      <xdr:spPr>
        <a:xfrm>
          <a:off x="2676525" y="48672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30</xdr:row>
      <xdr:rowOff>0</xdr:rowOff>
    </xdr:from>
    <xdr:to>
      <xdr:col>3</xdr:col>
      <xdr:colOff>723900</xdr:colOff>
      <xdr:row>30</xdr:row>
      <xdr:rowOff>142875</xdr:rowOff>
    </xdr:to>
    <xdr:sp>
      <xdr:nvSpPr>
        <xdr:cNvPr id="20" name="Oval 24"/>
        <xdr:cNvSpPr>
          <a:spLocks/>
        </xdr:cNvSpPr>
      </xdr:nvSpPr>
      <xdr:spPr>
        <a:xfrm>
          <a:off x="2867025" y="48577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30</xdr:row>
      <xdr:rowOff>142875</xdr:rowOff>
    </xdr:from>
    <xdr:to>
      <xdr:col>3</xdr:col>
      <xdr:colOff>266700</xdr:colOff>
      <xdr:row>31</xdr:row>
      <xdr:rowOff>123825</xdr:rowOff>
    </xdr:to>
    <xdr:sp>
      <xdr:nvSpPr>
        <xdr:cNvPr id="21" name="Oval 25"/>
        <xdr:cNvSpPr>
          <a:spLocks/>
        </xdr:cNvSpPr>
      </xdr:nvSpPr>
      <xdr:spPr>
        <a:xfrm>
          <a:off x="2409825" y="500062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30</xdr:row>
      <xdr:rowOff>142875</xdr:rowOff>
    </xdr:from>
    <xdr:to>
      <xdr:col>3</xdr:col>
      <xdr:colOff>438150</xdr:colOff>
      <xdr:row>31</xdr:row>
      <xdr:rowOff>123825</xdr:rowOff>
    </xdr:to>
    <xdr:sp>
      <xdr:nvSpPr>
        <xdr:cNvPr id="22" name="Oval 26"/>
        <xdr:cNvSpPr>
          <a:spLocks/>
        </xdr:cNvSpPr>
      </xdr:nvSpPr>
      <xdr:spPr>
        <a:xfrm>
          <a:off x="2581275" y="500062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30</xdr:row>
      <xdr:rowOff>152400</xdr:rowOff>
    </xdr:from>
    <xdr:to>
      <xdr:col>3</xdr:col>
      <xdr:colOff>600075</xdr:colOff>
      <xdr:row>31</xdr:row>
      <xdr:rowOff>133350</xdr:rowOff>
    </xdr:to>
    <xdr:sp>
      <xdr:nvSpPr>
        <xdr:cNvPr id="23" name="Oval 28"/>
        <xdr:cNvSpPr>
          <a:spLocks/>
        </xdr:cNvSpPr>
      </xdr:nvSpPr>
      <xdr:spPr>
        <a:xfrm>
          <a:off x="2743200" y="50101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24</xdr:row>
      <xdr:rowOff>28575</xdr:rowOff>
    </xdr:from>
    <xdr:to>
      <xdr:col>3</xdr:col>
      <xdr:colOff>285750</xdr:colOff>
      <xdr:row>25</xdr:row>
      <xdr:rowOff>9525</xdr:rowOff>
    </xdr:to>
    <xdr:sp>
      <xdr:nvSpPr>
        <xdr:cNvPr id="24" name="Oval 30"/>
        <xdr:cNvSpPr>
          <a:spLocks/>
        </xdr:cNvSpPr>
      </xdr:nvSpPr>
      <xdr:spPr>
        <a:xfrm>
          <a:off x="2428875" y="39147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24</xdr:row>
      <xdr:rowOff>28575</xdr:rowOff>
    </xdr:from>
    <xdr:to>
      <xdr:col>3</xdr:col>
      <xdr:colOff>485775</xdr:colOff>
      <xdr:row>25</xdr:row>
      <xdr:rowOff>9525</xdr:rowOff>
    </xdr:to>
    <xdr:sp>
      <xdr:nvSpPr>
        <xdr:cNvPr id="25" name="Oval 31"/>
        <xdr:cNvSpPr>
          <a:spLocks/>
        </xdr:cNvSpPr>
      </xdr:nvSpPr>
      <xdr:spPr>
        <a:xfrm>
          <a:off x="2628900" y="39147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23</xdr:row>
      <xdr:rowOff>28575</xdr:rowOff>
    </xdr:from>
    <xdr:to>
      <xdr:col>3</xdr:col>
      <xdr:colOff>381000</xdr:colOff>
      <xdr:row>24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524125" y="37528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23</xdr:row>
      <xdr:rowOff>28575</xdr:rowOff>
    </xdr:from>
    <xdr:to>
      <xdr:col>3</xdr:col>
      <xdr:colOff>533400</xdr:colOff>
      <xdr:row>24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2676525" y="37528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23</xdr:row>
      <xdr:rowOff>28575</xdr:rowOff>
    </xdr:from>
    <xdr:to>
      <xdr:col>3</xdr:col>
      <xdr:colOff>723900</xdr:colOff>
      <xdr:row>24</xdr:row>
      <xdr:rowOff>9525</xdr:rowOff>
    </xdr:to>
    <xdr:sp>
      <xdr:nvSpPr>
        <xdr:cNvPr id="28" name="Oval 34"/>
        <xdr:cNvSpPr>
          <a:spLocks/>
        </xdr:cNvSpPr>
      </xdr:nvSpPr>
      <xdr:spPr>
        <a:xfrm>
          <a:off x="2867025" y="37528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23</xdr:row>
      <xdr:rowOff>28575</xdr:rowOff>
    </xdr:from>
    <xdr:to>
      <xdr:col>3</xdr:col>
      <xdr:colOff>219075</xdr:colOff>
      <xdr:row>24</xdr:row>
      <xdr:rowOff>9525</xdr:rowOff>
    </xdr:to>
    <xdr:sp>
      <xdr:nvSpPr>
        <xdr:cNvPr id="29" name="Oval 35"/>
        <xdr:cNvSpPr>
          <a:spLocks/>
        </xdr:cNvSpPr>
      </xdr:nvSpPr>
      <xdr:spPr>
        <a:xfrm>
          <a:off x="2362200" y="37528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24</xdr:row>
      <xdr:rowOff>28575</xdr:rowOff>
    </xdr:from>
    <xdr:to>
      <xdr:col>3</xdr:col>
      <xdr:colOff>676275</xdr:colOff>
      <xdr:row>25</xdr:row>
      <xdr:rowOff>9525</xdr:rowOff>
    </xdr:to>
    <xdr:sp>
      <xdr:nvSpPr>
        <xdr:cNvPr id="30" name="Oval 36"/>
        <xdr:cNvSpPr>
          <a:spLocks/>
        </xdr:cNvSpPr>
      </xdr:nvSpPr>
      <xdr:spPr>
        <a:xfrm>
          <a:off x="2819400" y="39147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0</xdr:rowOff>
    </xdr:from>
    <xdr:to>
      <xdr:col>3</xdr:col>
      <xdr:colOff>752475</xdr:colOff>
      <xdr:row>31</xdr:row>
      <xdr:rowOff>142875</xdr:rowOff>
    </xdr:to>
    <xdr:sp>
      <xdr:nvSpPr>
        <xdr:cNvPr id="31" name="Oval 37"/>
        <xdr:cNvSpPr>
          <a:spLocks/>
        </xdr:cNvSpPr>
      </xdr:nvSpPr>
      <xdr:spPr>
        <a:xfrm>
          <a:off x="2895600" y="50196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123825</xdr:rowOff>
    </xdr:from>
    <xdr:to>
      <xdr:col>3</xdr:col>
      <xdr:colOff>152400</xdr:colOff>
      <xdr:row>32</xdr:row>
      <xdr:rowOff>104775</xdr:rowOff>
    </xdr:to>
    <xdr:sp>
      <xdr:nvSpPr>
        <xdr:cNvPr id="32" name="Oval 38"/>
        <xdr:cNvSpPr>
          <a:spLocks/>
        </xdr:cNvSpPr>
      </xdr:nvSpPr>
      <xdr:spPr>
        <a:xfrm>
          <a:off x="2295525" y="51435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</xdr:row>
      <xdr:rowOff>123825</xdr:rowOff>
    </xdr:from>
    <xdr:to>
      <xdr:col>3</xdr:col>
      <xdr:colOff>342900</xdr:colOff>
      <xdr:row>32</xdr:row>
      <xdr:rowOff>104775</xdr:rowOff>
    </xdr:to>
    <xdr:sp>
      <xdr:nvSpPr>
        <xdr:cNvPr id="33" name="Oval 39"/>
        <xdr:cNvSpPr>
          <a:spLocks/>
        </xdr:cNvSpPr>
      </xdr:nvSpPr>
      <xdr:spPr>
        <a:xfrm>
          <a:off x="2486025" y="51435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31</xdr:row>
      <xdr:rowOff>133350</xdr:rowOff>
    </xdr:from>
    <xdr:to>
      <xdr:col>3</xdr:col>
      <xdr:colOff>514350</xdr:colOff>
      <xdr:row>32</xdr:row>
      <xdr:rowOff>114300</xdr:rowOff>
    </xdr:to>
    <xdr:sp>
      <xdr:nvSpPr>
        <xdr:cNvPr id="34" name="Oval 40"/>
        <xdr:cNvSpPr>
          <a:spLocks/>
        </xdr:cNvSpPr>
      </xdr:nvSpPr>
      <xdr:spPr>
        <a:xfrm>
          <a:off x="2657475" y="515302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31</xdr:row>
      <xdr:rowOff>123825</xdr:rowOff>
    </xdr:from>
    <xdr:to>
      <xdr:col>3</xdr:col>
      <xdr:colOff>666750</xdr:colOff>
      <xdr:row>32</xdr:row>
      <xdr:rowOff>104775</xdr:rowOff>
    </xdr:to>
    <xdr:sp>
      <xdr:nvSpPr>
        <xdr:cNvPr id="35" name="Oval 41"/>
        <xdr:cNvSpPr>
          <a:spLocks/>
        </xdr:cNvSpPr>
      </xdr:nvSpPr>
      <xdr:spPr>
        <a:xfrm>
          <a:off x="2809875" y="51435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28</xdr:row>
      <xdr:rowOff>0</xdr:rowOff>
    </xdr:from>
    <xdr:to>
      <xdr:col>5</xdr:col>
      <xdr:colOff>485775</xdr:colOff>
      <xdr:row>28</xdr:row>
      <xdr:rowOff>0</xdr:rowOff>
    </xdr:to>
    <xdr:sp>
      <xdr:nvSpPr>
        <xdr:cNvPr id="36" name="Line 43"/>
        <xdr:cNvSpPr>
          <a:spLocks/>
        </xdr:cNvSpPr>
      </xdr:nvSpPr>
      <xdr:spPr>
        <a:xfrm>
          <a:off x="1038225" y="45339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85725</xdr:rowOff>
    </xdr:from>
    <xdr:to>
      <xdr:col>2</xdr:col>
      <xdr:colOff>314325</xdr:colOff>
      <xdr:row>24</xdr:row>
      <xdr:rowOff>85725</xdr:rowOff>
    </xdr:to>
    <xdr:sp>
      <xdr:nvSpPr>
        <xdr:cNvPr id="37" name="Line 45"/>
        <xdr:cNvSpPr>
          <a:spLocks/>
        </xdr:cNvSpPr>
      </xdr:nvSpPr>
      <xdr:spPr>
        <a:xfrm>
          <a:off x="1552575" y="3971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24</xdr:row>
      <xdr:rowOff>85725</xdr:rowOff>
    </xdr:from>
    <xdr:to>
      <xdr:col>2</xdr:col>
      <xdr:colOff>295275</xdr:colOff>
      <xdr:row>25</xdr:row>
      <xdr:rowOff>152400</xdr:rowOff>
    </xdr:to>
    <xdr:sp>
      <xdr:nvSpPr>
        <xdr:cNvPr id="38" name="Line 47"/>
        <xdr:cNvSpPr>
          <a:spLocks/>
        </xdr:cNvSpPr>
      </xdr:nvSpPr>
      <xdr:spPr>
        <a:xfrm>
          <a:off x="1819275" y="3971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95250</xdr:colOff>
      <xdr:row>24</xdr:row>
      <xdr:rowOff>95250</xdr:rowOff>
    </xdr:from>
    <xdr:ext cx="180975" cy="209550"/>
    <xdr:sp>
      <xdr:nvSpPr>
        <xdr:cNvPr id="39" name="TextBox 48"/>
        <xdr:cNvSpPr txBox="1">
          <a:spLocks noChangeArrowheads="1"/>
        </xdr:cNvSpPr>
      </xdr:nvSpPr>
      <xdr:spPr>
        <a:xfrm>
          <a:off x="1619250" y="39814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2</xdr:col>
      <xdr:colOff>295275</xdr:colOff>
      <xdr:row>30</xdr:row>
      <xdr:rowOff>0</xdr:rowOff>
    </xdr:from>
    <xdr:to>
      <xdr:col>2</xdr:col>
      <xdr:colOff>295275</xdr:colOff>
      <xdr:row>31</xdr:row>
      <xdr:rowOff>76200</xdr:rowOff>
    </xdr:to>
    <xdr:sp>
      <xdr:nvSpPr>
        <xdr:cNvPr id="40" name="Line 49"/>
        <xdr:cNvSpPr>
          <a:spLocks/>
        </xdr:cNvSpPr>
      </xdr:nvSpPr>
      <xdr:spPr>
        <a:xfrm>
          <a:off x="1819275" y="4857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57150</xdr:rowOff>
    </xdr:from>
    <xdr:to>
      <xdr:col>2</xdr:col>
      <xdr:colOff>295275</xdr:colOff>
      <xdr:row>31</xdr:row>
      <xdr:rowOff>57150</xdr:rowOff>
    </xdr:to>
    <xdr:sp>
      <xdr:nvSpPr>
        <xdr:cNvPr id="41" name="Line 50"/>
        <xdr:cNvSpPr>
          <a:spLocks/>
        </xdr:cNvSpPr>
      </xdr:nvSpPr>
      <xdr:spPr>
        <a:xfrm flipH="1">
          <a:off x="1524000" y="5076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28</xdr:row>
      <xdr:rowOff>0</xdr:rowOff>
    </xdr:from>
    <xdr:to>
      <xdr:col>2</xdr:col>
      <xdr:colOff>295275</xdr:colOff>
      <xdr:row>30</xdr:row>
      <xdr:rowOff>0</xdr:rowOff>
    </xdr:to>
    <xdr:sp>
      <xdr:nvSpPr>
        <xdr:cNvPr id="42" name="Line 51"/>
        <xdr:cNvSpPr>
          <a:spLocks/>
        </xdr:cNvSpPr>
      </xdr:nvSpPr>
      <xdr:spPr>
        <a:xfrm flipV="1">
          <a:off x="1819275" y="4533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26</xdr:row>
      <xdr:rowOff>142875</xdr:rowOff>
    </xdr:from>
    <xdr:to>
      <xdr:col>2</xdr:col>
      <xdr:colOff>295275</xdr:colOff>
      <xdr:row>28</xdr:row>
      <xdr:rowOff>0</xdr:rowOff>
    </xdr:to>
    <xdr:sp>
      <xdr:nvSpPr>
        <xdr:cNvPr id="43" name="Line 53"/>
        <xdr:cNvSpPr>
          <a:spLocks/>
        </xdr:cNvSpPr>
      </xdr:nvSpPr>
      <xdr:spPr>
        <a:xfrm flipV="1">
          <a:off x="1819275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23</xdr:row>
      <xdr:rowOff>28575</xdr:rowOff>
    </xdr:from>
    <xdr:to>
      <xdr:col>4</xdr:col>
      <xdr:colOff>447675</xdr:colOff>
      <xdr:row>23</xdr:row>
      <xdr:rowOff>28575</xdr:rowOff>
    </xdr:to>
    <xdr:sp>
      <xdr:nvSpPr>
        <xdr:cNvPr id="44" name="Line 54"/>
        <xdr:cNvSpPr>
          <a:spLocks/>
        </xdr:cNvSpPr>
      </xdr:nvSpPr>
      <xdr:spPr>
        <a:xfrm>
          <a:off x="2952750" y="3752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23</xdr:row>
      <xdr:rowOff>0</xdr:rowOff>
    </xdr:from>
    <xdr:to>
      <xdr:col>4</xdr:col>
      <xdr:colOff>266700</xdr:colOff>
      <xdr:row>28</xdr:row>
      <xdr:rowOff>0</xdr:rowOff>
    </xdr:to>
    <xdr:sp>
      <xdr:nvSpPr>
        <xdr:cNvPr id="45" name="Line 55"/>
        <xdr:cNvSpPr>
          <a:spLocks/>
        </xdr:cNvSpPr>
      </xdr:nvSpPr>
      <xdr:spPr>
        <a:xfrm>
          <a:off x="3314700" y="3724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123825</xdr:colOff>
      <xdr:row>24</xdr:row>
      <xdr:rowOff>0</xdr:rowOff>
    </xdr:from>
    <xdr:ext cx="171450" cy="209550"/>
    <xdr:sp>
      <xdr:nvSpPr>
        <xdr:cNvPr id="46" name="TextBox 57"/>
        <xdr:cNvSpPr txBox="1">
          <a:spLocks noChangeArrowheads="1"/>
        </xdr:cNvSpPr>
      </xdr:nvSpPr>
      <xdr:spPr>
        <a:xfrm>
          <a:off x="3171825" y="38862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2</xdr:col>
      <xdr:colOff>123825</xdr:colOff>
      <xdr:row>30</xdr:row>
      <xdr:rowOff>28575</xdr:rowOff>
    </xdr:from>
    <xdr:ext cx="142875" cy="209550"/>
    <xdr:sp>
      <xdr:nvSpPr>
        <xdr:cNvPr id="47" name="TextBox 58"/>
        <xdr:cNvSpPr txBox="1">
          <a:spLocks noChangeArrowheads="1"/>
        </xdr:cNvSpPr>
      </xdr:nvSpPr>
      <xdr:spPr>
        <a:xfrm>
          <a:off x="1647825" y="4886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2</xdr:col>
      <xdr:colOff>466725</xdr:colOff>
      <xdr:row>24</xdr:row>
      <xdr:rowOff>76200</xdr:rowOff>
    </xdr:from>
    <xdr:to>
      <xdr:col>3</xdr:col>
      <xdr:colOff>28575</xdr:colOff>
      <xdr:row>24</xdr:row>
      <xdr:rowOff>76200</xdr:rowOff>
    </xdr:to>
    <xdr:sp>
      <xdr:nvSpPr>
        <xdr:cNvPr id="48" name="Line 59"/>
        <xdr:cNvSpPr>
          <a:spLocks/>
        </xdr:cNvSpPr>
      </xdr:nvSpPr>
      <xdr:spPr>
        <a:xfrm>
          <a:off x="1990725" y="39624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24</xdr:row>
      <xdr:rowOff>76200</xdr:rowOff>
    </xdr:from>
    <xdr:to>
      <xdr:col>2</xdr:col>
      <xdr:colOff>581025</xdr:colOff>
      <xdr:row>27</xdr:row>
      <xdr:rowOff>152400</xdr:rowOff>
    </xdr:to>
    <xdr:sp>
      <xdr:nvSpPr>
        <xdr:cNvPr id="49" name="Line 61"/>
        <xdr:cNvSpPr>
          <a:spLocks/>
        </xdr:cNvSpPr>
      </xdr:nvSpPr>
      <xdr:spPr>
        <a:xfrm>
          <a:off x="2105025" y="3962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457200</xdr:colOff>
      <xdr:row>25</xdr:row>
      <xdr:rowOff>123825</xdr:rowOff>
    </xdr:from>
    <xdr:ext cx="161925" cy="200025"/>
    <xdr:sp>
      <xdr:nvSpPr>
        <xdr:cNvPr id="50" name="TextBox 62"/>
        <xdr:cNvSpPr txBox="1">
          <a:spLocks noChangeArrowheads="1"/>
        </xdr:cNvSpPr>
      </xdr:nvSpPr>
      <xdr:spPr>
        <a:xfrm>
          <a:off x="1981200" y="41719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3</xdr:col>
      <xdr:colOff>628650</xdr:colOff>
      <xdr:row>32</xdr:row>
      <xdr:rowOff>104775</xdr:rowOff>
    </xdr:from>
    <xdr:to>
      <xdr:col>3</xdr:col>
      <xdr:colOff>628650</xdr:colOff>
      <xdr:row>32</xdr:row>
      <xdr:rowOff>123825</xdr:rowOff>
    </xdr:to>
    <xdr:sp>
      <xdr:nvSpPr>
        <xdr:cNvPr id="51" name="Line 63"/>
        <xdr:cNvSpPr>
          <a:spLocks/>
        </xdr:cNvSpPr>
      </xdr:nvSpPr>
      <xdr:spPr>
        <a:xfrm flipV="1">
          <a:off x="2914650" y="52863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32</xdr:row>
      <xdr:rowOff>104775</xdr:rowOff>
    </xdr:from>
    <xdr:to>
      <xdr:col>4</xdr:col>
      <xdr:colOff>438150</xdr:colOff>
      <xdr:row>32</xdr:row>
      <xdr:rowOff>104775</xdr:rowOff>
    </xdr:to>
    <xdr:sp>
      <xdr:nvSpPr>
        <xdr:cNvPr id="52" name="Line 64"/>
        <xdr:cNvSpPr>
          <a:spLocks/>
        </xdr:cNvSpPr>
      </xdr:nvSpPr>
      <xdr:spPr>
        <a:xfrm>
          <a:off x="2867025" y="5286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29</xdr:row>
      <xdr:rowOff>152400</xdr:rowOff>
    </xdr:from>
    <xdr:to>
      <xdr:col>4</xdr:col>
      <xdr:colOff>266700</xdr:colOff>
      <xdr:row>32</xdr:row>
      <xdr:rowOff>104775</xdr:rowOff>
    </xdr:to>
    <xdr:sp>
      <xdr:nvSpPr>
        <xdr:cNvPr id="53" name="Line 66"/>
        <xdr:cNvSpPr>
          <a:spLocks/>
        </xdr:cNvSpPr>
      </xdr:nvSpPr>
      <xdr:spPr>
        <a:xfrm>
          <a:off x="3314700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123825</xdr:colOff>
      <xdr:row>30</xdr:row>
      <xdr:rowOff>152400</xdr:rowOff>
    </xdr:from>
    <xdr:ext cx="161925" cy="209550"/>
    <xdr:sp>
      <xdr:nvSpPr>
        <xdr:cNvPr id="54" name="TextBox 67"/>
        <xdr:cNvSpPr txBox="1">
          <a:spLocks noChangeArrowheads="1"/>
        </xdr:cNvSpPr>
      </xdr:nvSpPr>
      <xdr:spPr>
        <a:xfrm>
          <a:off x="3171825" y="50101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2</xdr:col>
      <xdr:colOff>0</xdr:colOff>
      <xdr:row>33</xdr:row>
      <xdr:rowOff>85725</xdr:rowOff>
    </xdr:from>
    <xdr:to>
      <xdr:col>3</xdr:col>
      <xdr:colOff>266700</xdr:colOff>
      <xdr:row>33</xdr:row>
      <xdr:rowOff>85725</xdr:rowOff>
    </xdr:to>
    <xdr:sp>
      <xdr:nvSpPr>
        <xdr:cNvPr id="55" name="Line 69"/>
        <xdr:cNvSpPr>
          <a:spLocks/>
        </xdr:cNvSpPr>
      </xdr:nvSpPr>
      <xdr:spPr>
        <a:xfrm>
          <a:off x="1524000" y="5429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32</xdr:row>
      <xdr:rowOff>104775</xdr:rowOff>
    </xdr:from>
    <xdr:to>
      <xdr:col>3</xdr:col>
      <xdr:colOff>266700</xdr:colOff>
      <xdr:row>33</xdr:row>
      <xdr:rowOff>85725</xdr:rowOff>
    </xdr:to>
    <xdr:sp>
      <xdr:nvSpPr>
        <xdr:cNvPr id="56" name="Line 70"/>
        <xdr:cNvSpPr>
          <a:spLocks/>
        </xdr:cNvSpPr>
      </xdr:nvSpPr>
      <xdr:spPr>
        <a:xfrm flipV="1">
          <a:off x="2552700" y="5286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152400</xdr:colOff>
      <xdr:row>32</xdr:row>
      <xdr:rowOff>76200</xdr:rowOff>
    </xdr:from>
    <xdr:ext cx="552450" cy="209550"/>
    <xdr:sp>
      <xdr:nvSpPr>
        <xdr:cNvPr id="57" name="TextBox 71"/>
        <xdr:cNvSpPr txBox="1">
          <a:spLocks noChangeArrowheads="1"/>
        </xdr:cNvSpPr>
      </xdr:nvSpPr>
      <xdr:spPr>
        <a:xfrm>
          <a:off x="1676400" y="5257800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 , du fil</a:t>
          </a:r>
        </a:p>
      </xdr:txBody>
    </xdr:sp>
    <xdr:clientData/>
  </xdr:oneCellAnchor>
  <xdr:twoCellAnchor>
    <xdr:from>
      <xdr:col>4</xdr:col>
      <xdr:colOff>247650</xdr:colOff>
      <xdr:row>6</xdr:row>
      <xdr:rowOff>85725</xdr:rowOff>
    </xdr:from>
    <xdr:to>
      <xdr:col>5</xdr:col>
      <xdr:colOff>742950</xdr:colOff>
      <xdr:row>6</xdr:row>
      <xdr:rowOff>85725</xdr:rowOff>
    </xdr:to>
    <xdr:sp>
      <xdr:nvSpPr>
        <xdr:cNvPr id="58" name="Line 73"/>
        <xdr:cNvSpPr>
          <a:spLocks/>
        </xdr:cNvSpPr>
      </xdr:nvSpPr>
      <xdr:spPr>
        <a:xfrm flipH="1">
          <a:off x="3295650" y="10572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sp>
      <xdr:nvSpPr>
        <xdr:cNvPr id="59" name="Line 76"/>
        <xdr:cNvSpPr>
          <a:spLocks/>
        </xdr:cNvSpPr>
      </xdr:nvSpPr>
      <xdr:spPr>
        <a:xfrm>
          <a:off x="2286000" y="3400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152400</xdr:rowOff>
    </xdr:from>
    <xdr:to>
      <xdr:col>4</xdr:col>
      <xdr:colOff>0</xdr:colOff>
      <xdr:row>22</xdr:row>
      <xdr:rowOff>9525</xdr:rowOff>
    </xdr:to>
    <xdr:sp>
      <xdr:nvSpPr>
        <xdr:cNvPr id="60" name="Line 77"/>
        <xdr:cNvSpPr>
          <a:spLocks/>
        </xdr:cNvSpPr>
      </xdr:nvSpPr>
      <xdr:spPr>
        <a:xfrm>
          <a:off x="3048000" y="339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57150</xdr:rowOff>
    </xdr:from>
    <xdr:to>
      <xdr:col>4</xdr:col>
      <xdr:colOff>28575</xdr:colOff>
      <xdr:row>22</xdr:row>
      <xdr:rowOff>57150</xdr:rowOff>
    </xdr:to>
    <xdr:sp>
      <xdr:nvSpPr>
        <xdr:cNvPr id="61" name="Line 78"/>
        <xdr:cNvSpPr>
          <a:spLocks/>
        </xdr:cNvSpPr>
      </xdr:nvSpPr>
      <xdr:spPr>
        <a:xfrm>
          <a:off x="2314575" y="3619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314325</xdr:colOff>
      <xdr:row>21</xdr:row>
      <xdr:rowOff>38100</xdr:rowOff>
    </xdr:from>
    <xdr:ext cx="200025" cy="190500"/>
    <xdr:sp>
      <xdr:nvSpPr>
        <xdr:cNvPr id="62" name="TextBox 79"/>
        <xdr:cNvSpPr txBox="1">
          <a:spLocks noChangeArrowheads="1"/>
        </xdr:cNvSpPr>
      </xdr:nvSpPr>
      <xdr:spPr>
        <a:xfrm>
          <a:off x="2600325" y="3438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0</xdr:col>
      <xdr:colOff>28575</xdr:colOff>
      <xdr:row>5</xdr:row>
      <xdr:rowOff>76200</xdr:rowOff>
    </xdr:from>
    <xdr:ext cx="552450" cy="200025"/>
    <xdr:sp>
      <xdr:nvSpPr>
        <xdr:cNvPr id="63" name="TextBox 80"/>
        <xdr:cNvSpPr txBox="1">
          <a:spLocks noChangeArrowheads="1"/>
        </xdr:cNvSpPr>
      </xdr:nvSpPr>
      <xdr:spPr>
        <a:xfrm>
          <a:off x="28575" y="88582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L= 4 PI ²</a:t>
          </a:r>
        </a:p>
      </xdr:txBody>
    </xdr:sp>
    <xdr:clientData/>
  </xdr:oneCellAnchor>
  <xdr:oneCellAnchor>
    <xdr:from>
      <xdr:col>1</xdr:col>
      <xdr:colOff>76200</xdr:colOff>
      <xdr:row>4</xdr:row>
      <xdr:rowOff>142875</xdr:rowOff>
    </xdr:from>
    <xdr:ext cx="438150" cy="209550"/>
    <xdr:sp>
      <xdr:nvSpPr>
        <xdr:cNvPr id="64" name="TextBox 81"/>
        <xdr:cNvSpPr txBox="1">
          <a:spLocks noChangeArrowheads="1"/>
        </xdr:cNvSpPr>
      </xdr:nvSpPr>
      <xdr:spPr>
        <a:xfrm>
          <a:off x="838200" y="79057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a² . n²</a:t>
          </a:r>
        </a:p>
      </xdr:txBody>
    </xdr:sp>
    <xdr:clientData/>
  </xdr:oneCellAnchor>
  <xdr:oneCellAnchor>
    <xdr:from>
      <xdr:col>1</xdr:col>
      <xdr:colOff>9525</xdr:colOff>
      <xdr:row>6</xdr:row>
      <xdr:rowOff>0</xdr:rowOff>
    </xdr:from>
    <xdr:ext cx="609600" cy="209550"/>
    <xdr:sp>
      <xdr:nvSpPr>
        <xdr:cNvPr id="65" name="TextBox 82"/>
        <xdr:cNvSpPr txBox="1">
          <a:spLocks noChangeArrowheads="1"/>
        </xdr:cNvSpPr>
      </xdr:nvSpPr>
      <xdr:spPr>
        <a:xfrm>
          <a:off x="771525" y="97155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 + c + R</a:t>
          </a:r>
        </a:p>
      </xdr:txBody>
    </xdr:sp>
    <xdr:clientData/>
  </xdr:oneCellAnchor>
  <xdr:twoCellAnchor>
    <xdr:from>
      <xdr:col>0</xdr:col>
      <xdr:colOff>628650</xdr:colOff>
      <xdr:row>6</xdr:row>
      <xdr:rowOff>0</xdr:rowOff>
    </xdr:from>
    <xdr:to>
      <xdr:col>1</xdr:col>
      <xdr:colOff>619125</xdr:colOff>
      <xdr:row>6</xdr:row>
      <xdr:rowOff>0</xdr:rowOff>
    </xdr:to>
    <xdr:sp>
      <xdr:nvSpPr>
        <xdr:cNvPr id="66" name="Line 83"/>
        <xdr:cNvSpPr>
          <a:spLocks/>
        </xdr:cNvSpPr>
      </xdr:nvSpPr>
      <xdr:spPr>
        <a:xfrm>
          <a:off x="628650" y="9715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647700</xdr:colOff>
      <xdr:row>5</xdr:row>
      <xdr:rowOff>76200</xdr:rowOff>
    </xdr:from>
    <xdr:ext cx="409575" cy="209550"/>
    <xdr:sp>
      <xdr:nvSpPr>
        <xdr:cNvPr id="67" name="TextBox 84"/>
        <xdr:cNvSpPr txBox="1">
          <a:spLocks noChangeArrowheads="1"/>
        </xdr:cNvSpPr>
      </xdr:nvSpPr>
      <xdr:spPr>
        <a:xfrm>
          <a:off x="1409700" y="88582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F' .F''</a:t>
          </a:r>
        </a:p>
      </xdr:txBody>
    </xdr:sp>
    <xdr:clientData/>
  </xdr:oneCellAnchor>
  <xdr:twoCellAnchor>
    <xdr:from>
      <xdr:col>2</xdr:col>
      <xdr:colOff>38100</xdr:colOff>
      <xdr:row>18</xdr:row>
      <xdr:rowOff>85725</xdr:rowOff>
    </xdr:from>
    <xdr:to>
      <xdr:col>9</xdr:col>
      <xdr:colOff>723900</xdr:colOff>
      <xdr:row>18</xdr:row>
      <xdr:rowOff>85725</xdr:rowOff>
    </xdr:to>
    <xdr:sp>
      <xdr:nvSpPr>
        <xdr:cNvPr id="68" name="Line 85"/>
        <xdr:cNvSpPr>
          <a:spLocks/>
        </xdr:cNvSpPr>
      </xdr:nvSpPr>
      <xdr:spPr>
        <a:xfrm>
          <a:off x="1562100" y="3000375"/>
          <a:ext cx="601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57150</xdr:rowOff>
    </xdr:from>
    <xdr:to>
      <xdr:col>2</xdr:col>
      <xdr:colOff>552450</xdr:colOff>
      <xdr:row>20</xdr:row>
      <xdr:rowOff>85725</xdr:rowOff>
    </xdr:to>
    <xdr:sp>
      <xdr:nvSpPr>
        <xdr:cNvPr id="69" name="Line 86"/>
        <xdr:cNvSpPr>
          <a:spLocks/>
        </xdr:cNvSpPr>
      </xdr:nvSpPr>
      <xdr:spPr>
        <a:xfrm flipV="1">
          <a:off x="1552575" y="3133725"/>
          <a:ext cx="523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9525</xdr:rowOff>
    </xdr:from>
    <xdr:to>
      <xdr:col>10</xdr:col>
      <xdr:colOff>438150</xdr:colOff>
      <xdr:row>20</xdr:row>
      <xdr:rowOff>9525</xdr:rowOff>
    </xdr:to>
    <xdr:sp>
      <xdr:nvSpPr>
        <xdr:cNvPr id="70" name="Line 88"/>
        <xdr:cNvSpPr>
          <a:spLocks/>
        </xdr:cNvSpPr>
      </xdr:nvSpPr>
      <xdr:spPr>
        <a:xfrm>
          <a:off x="6858000" y="32480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619125</xdr:colOff>
      <xdr:row>20</xdr:row>
      <xdr:rowOff>76200</xdr:rowOff>
    </xdr:from>
    <xdr:ext cx="952500" cy="209550"/>
    <xdr:sp>
      <xdr:nvSpPr>
        <xdr:cNvPr id="71" name="TextBox 89"/>
        <xdr:cNvSpPr txBox="1">
          <a:spLocks noChangeArrowheads="1"/>
        </xdr:cNvSpPr>
      </xdr:nvSpPr>
      <xdr:spPr>
        <a:xfrm>
          <a:off x="4429125" y="3314700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0,5 . log (100 +</a:t>
          </a:r>
        </a:p>
      </xdr:txBody>
    </xdr:sp>
    <xdr:clientData/>
  </xdr:oneCellAnchor>
  <xdr:oneCellAnchor>
    <xdr:from>
      <xdr:col>7</xdr:col>
      <xdr:colOff>676275</xdr:colOff>
      <xdr:row>20</xdr:row>
      <xdr:rowOff>57150</xdr:rowOff>
    </xdr:from>
    <xdr:ext cx="142875" cy="209550"/>
    <xdr:sp>
      <xdr:nvSpPr>
        <xdr:cNvPr id="72" name="TextBox 90"/>
        <xdr:cNvSpPr txBox="1">
          <a:spLocks noChangeArrowheads="1"/>
        </xdr:cNvSpPr>
      </xdr:nvSpPr>
      <xdr:spPr>
        <a:xfrm>
          <a:off x="6010275" y="32956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twoCellAnchor>
    <xdr:from>
      <xdr:col>7</xdr:col>
      <xdr:colOff>28575</xdr:colOff>
      <xdr:row>21</xdr:row>
      <xdr:rowOff>0</xdr:rowOff>
    </xdr:from>
    <xdr:to>
      <xdr:col>7</xdr:col>
      <xdr:colOff>657225</xdr:colOff>
      <xdr:row>21</xdr:row>
      <xdr:rowOff>0</xdr:rowOff>
    </xdr:to>
    <xdr:sp>
      <xdr:nvSpPr>
        <xdr:cNvPr id="73" name="Line 91"/>
        <xdr:cNvSpPr>
          <a:spLocks/>
        </xdr:cNvSpPr>
      </xdr:nvSpPr>
      <xdr:spPr>
        <a:xfrm>
          <a:off x="5362575" y="3400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18</xdr:row>
      <xdr:rowOff>85725</xdr:rowOff>
    </xdr:from>
    <xdr:to>
      <xdr:col>9</xdr:col>
      <xdr:colOff>695325</xdr:colOff>
      <xdr:row>19</xdr:row>
      <xdr:rowOff>9525</xdr:rowOff>
    </xdr:to>
    <xdr:sp>
      <xdr:nvSpPr>
        <xdr:cNvPr id="74" name="Line 93"/>
        <xdr:cNvSpPr>
          <a:spLocks/>
        </xdr:cNvSpPr>
      </xdr:nvSpPr>
      <xdr:spPr>
        <a:xfrm>
          <a:off x="7553325" y="30003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8</xdr:row>
      <xdr:rowOff>76200</xdr:rowOff>
    </xdr:from>
    <xdr:to>
      <xdr:col>0</xdr:col>
      <xdr:colOff>723900</xdr:colOff>
      <xdr:row>8</xdr:row>
      <xdr:rowOff>76200</xdr:rowOff>
    </xdr:to>
    <xdr:sp>
      <xdr:nvSpPr>
        <xdr:cNvPr id="75" name="Line 94"/>
        <xdr:cNvSpPr>
          <a:spLocks/>
        </xdr:cNvSpPr>
      </xdr:nvSpPr>
      <xdr:spPr>
        <a:xfrm>
          <a:off x="466725" y="13716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9</xdr:row>
      <xdr:rowOff>95250</xdr:rowOff>
    </xdr:from>
    <xdr:to>
      <xdr:col>0</xdr:col>
      <xdr:colOff>714375</xdr:colOff>
      <xdr:row>9</xdr:row>
      <xdr:rowOff>95250</xdr:rowOff>
    </xdr:to>
    <xdr:sp>
      <xdr:nvSpPr>
        <xdr:cNvPr id="76" name="Line 95"/>
        <xdr:cNvSpPr>
          <a:spLocks/>
        </xdr:cNvSpPr>
      </xdr:nvSpPr>
      <xdr:spPr>
        <a:xfrm>
          <a:off x="428625" y="1552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85725</xdr:rowOff>
    </xdr:from>
    <xdr:to>
      <xdr:col>0</xdr:col>
      <xdr:colOff>723900</xdr:colOff>
      <xdr:row>10</xdr:row>
      <xdr:rowOff>85725</xdr:rowOff>
    </xdr:to>
    <xdr:sp>
      <xdr:nvSpPr>
        <xdr:cNvPr id="77" name="Line 96"/>
        <xdr:cNvSpPr>
          <a:spLocks/>
        </xdr:cNvSpPr>
      </xdr:nvSpPr>
      <xdr:spPr>
        <a:xfrm>
          <a:off x="457200" y="17049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11</xdr:row>
      <xdr:rowOff>95250</xdr:rowOff>
    </xdr:from>
    <xdr:to>
      <xdr:col>0</xdr:col>
      <xdr:colOff>723900</xdr:colOff>
      <xdr:row>11</xdr:row>
      <xdr:rowOff>95250</xdr:rowOff>
    </xdr:to>
    <xdr:sp>
      <xdr:nvSpPr>
        <xdr:cNvPr id="78" name="Line 97"/>
        <xdr:cNvSpPr>
          <a:spLocks/>
        </xdr:cNvSpPr>
      </xdr:nvSpPr>
      <xdr:spPr>
        <a:xfrm>
          <a:off x="428625" y="1876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12</xdr:row>
      <xdr:rowOff>104775</xdr:rowOff>
    </xdr:from>
    <xdr:to>
      <xdr:col>0</xdr:col>
      <xdr:colOff>723900</xdr:colOff>
      <xdr:row>12</xdr:row>
      <xdr:rowOff>104775</xdr:rowOff>
    </xdr:to>
    <xdr:sp>
      <xdr:nvSpPr>
        <xdr:cNvPr id="79" name="Line 98"/>
        <xdr:cNvSpPr>
          <a:spLocks/>
        </xdr:cNvSpPr>
      </xdr:nvSpPr>
      <xdr:spPr>
        <a:xfrm>
          <a:off x="466725" y="2047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13</xdr:row>
      <xdr:rowOff>85725</xdr:rowOff>
    </xdr:from>
    <xdr:to>
      <xdr:col>0</xdr:col>
      <xdr:colOff>723900</xdr:colOff>
      <xdr:row>13</xdr:row>
      <xdr:rowOff>85725</xdr:rowOff>
    </xdr:to>
    <xdr:sp>
      <xdr:nvSpPr>
        <xdr:cNvPr id="80" name="Line 99"/>
        <xdr:cNvSpPr>
          <a:spLocks/>
        </xdr:cNvSpPr>
      </xdr:nvSpPr>
      <xdr:spPr>
        <a:xfrm>
          <a:off x="457200" y="2190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15</xdr:row>
      <xdr:rowOff>95250</xdr:rowOff>
    </xdr:from>
    <xdr:to>
      <xdr:col>0</xdr:col>
      <xdr:colOff>714375</xdr:colOff>
      <xdr:row>15</xdr:row>
      <xdr:rowOff>95250</xdr:rowOff>
    </xdr:to>
    <xdr:sp>
      <xdr:nvSpPr>
        <xdr:cNvPr id="81" name="Line 100"/>
        <xdr:cNvSpPr>
          <a:spLocks/>
        </xdr:cNvSpPr>
      </xdr:nvSpPr>
      <xdr:spPr>
        <a:xfrm>
          <a:off x="457200" y="2524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16</xdr:row>
      <xdr:rowOff>104775</xdr:rowOff>
    </xdr:from>
    <xdr:to>
      <xdr:col>0</xdr:col>
      <xdr:colOff>723900</xdr:colOff>
      <xdr:row>16</xdr:row>
      <xdr:rowOff>104775</xdr:rowOff>
    </xdr:to>
    <xdr:sp>
      <xdr:nvSpPr>
        <xdr:cNvPr id="82" name="Line 101"/>
        <xdr:cNvSpPr>
          <a:spLocks/>
        </xdr:cNvSpPr>
      </xdr:nvSpPr>
      <xdr:spPr>
        <a:xfrm>
          <a:off x="457200" y="2695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18</xdr:row>
      <xdr:rowOff>95250</xdr:rowOff>
    </xdr:from>
    <xdr:to>
      <xdr:col>0</xdr:col>
      <xdr:colOff>723900</xdr:colOff>
      <xdr:row>18</xdr:row>
      <xdr:rowOff>95250</xdr:rowOff>
    </xdr:to>
    <xdr:sp>
      <xdr:nvSpPr>
        <xdr:cNvPr id="83" name="Line 102"/>
        <xdr:cNvSpPr>
          <a:spLocks/>
        </xdr:cNvSpPr>
      </xdr:nvSpPr>
      <xdr:spPr>
        <a:xfrm>
          <a:off x="466725" y="3009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20</xdr:row>
      <xdr:rowOff>104775</xdr:rowOff>
    </xdr:from>
    <xdr:to>
      <xdr:col>0</xdr:col>
      <xdr:colOff>714375</xdr:colOff>
      <xdr:row>20</xdr:row>
      <xdr:rowOff>104775</xdr:rowOff>
    </xdr:to>
    <xdr:sp>
      <xdr:nvSpPr>
        <xdr:cNvPr id="84" name="Line 103"/>
        <xdr:cNvSpPr>
          <a:spLocks/>
        </xdr:cNvSpPr>
      </xdr:nvSpPr>
      <xdr:spPr>
        <a:xfrm>
          <a:off x="466725" y="33432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19</xdr:row>
      <xdr:rowOff>57150</xdr:rowOff>
    </xdr:from>
    <xdr:to>
      <xdr:col>6</xdr:col>
      <xdr:colOff>704850</xdr:colOff>
      <xdr:row>19</xdr:row>
      <xdr:rowOff>57150</xdr:rowOff>
    </xdr:to>
    <xdr:sp>
      <xdr:nvSpPr>
        <xdr:cNvPr id="85" name="Line 104"/>
        <xdr:cNvSpPr>
          <a:spLocks/>
        </xdr:cNvSpPr>
      </xdr:nvSpPr>
      <xdr:spPr>
        <a:xfrm>
          <a:off x="2076450" y="313372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19</xdr:row>
      <xdr:rowOff>57150</xdr:rowOff>
    </xdr:from>
    <xdr:to>
      <xdr:col>6</xdr:col>
      <xdr:colOff>704850</xdr:colOff>
      <xdr:row>20</xdr:row>
      <xdr:rowOff>0</xdr:rowOff>
    </xdr:to>
    <xdr:sp>
      <xdr:nvSpPr>
        <xdr:cNvPr id="86" name="Line 105"/>
        <xdr:cNvSpPr>
          <a:spLocks/>
        </xdr:cNvSpPr>
      </xdr:nvSpPr>
      <xdr:spPr>
        <a:xfrm>
          <a:off x="5267325" y="3133725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57150</xdr:rowOff>
    </xdr:from>
    <xdr:to>
      <xdr:col>1</xdr:col>
      <xdr:colOff>466725</xdr:colOff>
      <xdr:row>2</xdr:row>
      <xdr:rowOff>76200</xdr:rowOff>
    </xdr:to>
    <xdr:sp macro="[0]!Retour_menu">
      <xdr:nvSpPr>
        <xdr:cNvPr id="87" name="AutoShape 106"/>
        <xdr:cNvSpPr>
          <a:spLocks/>
        </xdr:cNvSpPr>
      </xdr:nvSpPr>
      <xdr:spPr>
        <a:xfrm>
          <a:off x="504825" y="57150"/>
          <a:ext cx="723900" cy="342900"/>
        </a:xfrm>
        <a:prstGeom prst="leftArrow">
          <a:avLst>
            <a:gd name="adj" fmla="val -50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7</xdr:col>
      <xdr:colOff>409575</xdr:colOff>
      <xdr:row>28</xdr:row>
      <xdr:rowOff>0</xdr:rowOff>
    </xdr:from>
    <xdr:to>
      <xdr:col>7</xdr:col>
      <xdr:colOff>409575</xdr:colOff>
      <xdr:row>30</xdr:row>
      <xdr:rowOff>123825</xdr:rowOff>
    </xdr:to>
    <xdr:sp>
      <xdr:nvSpPr>
        <xdr:cNvPr id="88" name="Line 113"/>
        <xdr:cNvSpPr>
          <a:spLocks/>
        </xdr:cNvSpPr>
      </xdr:nvSpPr>
      <xdr:spPr>
        <a:xfrm>
          <a:off x="5743575" y="4533900"/>
          <a:ext cx="0" cy="4476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30</xdr:row>
      <xdr:rowOff>123825</xdr:rowOff>
    </xdr:from>
    <xdr:to>
      <xdr:col>7</xdr:col>
      <xdr:colOff>409575</xdr:colOff>
      <xdr:row>30</xdr:row>
      <xdr:rowOff>123825</xdr:rowOff>
    </xdr:to>
    <xdr:sp>
      <xdr:nvSpPr>
        <xdr:cNvPr id="89" name="Line 114"/>
        <xdr:cNvSpPr>
          <a:spLocks/>
        </xdr:cNvSpPr>
      </xdr:nvSpPr>
      <xdr:spPr>
        <a:xfrm flipH="1">
          <a:off x="2847975" y="4981575"/>
          <a:ext cx="28956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5</xdr:row>
      <xdr:rowOff>76200</xdr:rowOff>
    </xdr:from>
    <xdr:ext cx="590550" cy="200025"/>
    <xdr:sp>
      <xdr:nvSpPr>
        <xdr:cNvPr id="1" name="TextBox 2"/>
        <xdr:cNvSpPr txBox="1">
          <a:spLocks noChangeArrowheads="1"/>
        </xdr:cNvSpPr>
      </xdr:nvSpPr>
      <xdr:spPr>
        <a:xfrm>
          <a:off x="333375" y="97155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 = 4 PI ²</a:t>
          </a:r>
        </a:p>
      </xdr:txBody>
    </xdr:sp>
    <xdr:clientData/>
  </xdr:oneCellAnchor>
  <xdr:oneCellAnchor>
    <xdr:from>
      <xdr:col>1</xdr:col>
      <xdr:colOff>381000</xdr:colOff>
      <xdr:row>5</xdr:row>
      <xdr:rowOff>0</xdr:rowOff>
    </xdr:from>
    <xdr:ext cx="400050" cy="200025"/>
    <xdr:sp>
      <xdr:nvSpPr>
        <xdr:cNvPr id="2" name="TextBox 3"/>
        <xdr:cNvSpPr txBox="1">
          <a:spLocks noChangeArrowheads="1"/>
        </xdr:cNvSpPr>
      </xdr:nvSpPr>
      <xdr:spPr>
        <a:xfrm>
          <a:off x="1143000" y="89535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a² . n²</a:t>
          </a:r>
        </a:p>
      </xdr:txBody>
    </xdr:sp>
    <xdr:clientData/>
  </xdr:oneCellAnchor>
  <xdr:oneCellAnchor>
    <xdr:from>
      <xdr:col>1</xdr:col>
      <xdr:colOff>314325</xdr:colOff>
      <xdr:row>6</xdr:row>
      <xdr:rowOff>0</xdr:rowOff>
    </xdr:from>
    <xdr:ext cx="600075" cy="200025"/>
    <xdr:sp>
      <xdr:nvSpPr>
        <xdr:cNvPr id="3" name="TextBox 4"/>
        <xdr:cNvSpPr txBox="1">
          <a:spLocks noChangeArrowheads="1"/>
        </xdr:cNvSpPr>
      </xdr:nvSpPr>
      <xdr:spPr>
        <a:xfrm>
          <a:off x="1076325" y="105727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 + c + R</a:t>
          </a:r>
        </a:p>
      </xdr:txBody>
    </xdr:sp>
    <xdr:clientData/>
  </xdr:oneCellAnchor>
  <xdr:oneCellAnchor>
    <xdr:from>
      <xdr:col>2</xdr:col>
      <xdr:colOff>228600</xdr:colOff>
      <xdr:row>5</xdr:row>
      <xdr:rowOff>76200</xdr:rowOff>
    </xdr:from>
    <xdr:ext cx="514350" cy="200025"/>
    <xdr:sp>
      <xdr:nvSpPr>
        <xdr:cNvPr id="4" name="TextBox 5"/>
        <xdr:cNvSpPr txBox="1">
          <a:spLocks noChangeArrowheads="1"/>
        </xdr:cNvSpPr>
      </xdr:nvSpPr>
      <xdr:spPr>
        <a:xfrm>
          <a:off x="1752600" y="97155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F' . F'' =</a:t>
          </a:r>
        </a:p>
      </xdr:txBody>
    </xdr:sp>
    <xdr:clientData/>
  </xdr:oneCellAnchor>
  <xdr:twoCellAnchor>
    <xdr:from>
      <xdr:col>1</xdr:col>
      <xdr:colOff>238125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5" name="Line 7"/>
        <xdr:cNvSpPr>
          <a:spLocks/>
        </xdr:cNvSpPr>
      </xdr:nvSpPr>
      <xdr:spPr>
        <a:xfrm>
          <a:off x="1000125" y="1057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38100</xdr:colOff>
      <xdr:row>5</xdr:row>
      <xdr:rowOff>0</xdr:rowOff>
    </xdr:from>
    <xdr:ext cx="266700" cy="200025"/>
    <xdr:sp>
      <xdr:nvSpPr>
        <xdr:cNvPr id="6" name="TextBox 8"/>
        <xdr:cNvSpPr txBox="1">
          <a:spLocks noChangeArrowheads="1"/>
        </xdr:cNvSpPr>
      </xdr:nvSpPr>
      <xdr:spPr>
        <a:xfrm>
          <a:off x="3086100" y="89535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oneCellAnchor>
  <xdr:oneCellAnchor>
    <xdr:from>
      <xdr:col>4</xdr:col>
      <xdr:colOff>38100</xdr:colOff>
      <xdr:row>6</xdr:row>
      <xdr:rowOff>0</xdr:rowOff>
    </xdr:from>
    <xdr:ext cx="228600" cy="200025"/>
    <xdr:sp>
      <xdr:nvSpPr>
        <xdr:cNvPr id="7" name="TextBox 9"/>
        <xdr:cNvSpPr txBox="1">
          <a:spLocks noChangeArrowheads="1"/>
        </xdr:cNvSpPr>
      </xdr:nvSpPr>
      <xdr:spPr>
        <a:xfrm>
          <a:off x="3086100" y="10572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µH</a:t>
          </a:r>
        </a:p>
      </xdr:txBody>
    </xdr:sp>
    <xdr:clientData/>
  </xdr:oneCellAnchor>
  <xdr:twoCellAnchor>
    <xdr:from>
      <xdr:col>3</xdr:col>
      <xdr:colOff>57150</xdr:colOff>
      <xdr:row>13</xdr:row>
      <xdr:rowOff>95250</xdr:rowOff>
    </xdr:from>
    <xdr:to>
      <xdr:col>4</xdr:col>
      <xdr:colOff>9525</xdr:colOff>
      <xdr:row>13</xdr:row>
      <xdr:rowOff>95250</xdr:rowOff>
    </xdr:to>
    <xdr:sp>
      <xdr:nvSpPr>
        <xdr:cNvPr id="8" name="Line 11"/>
        <xdr:cNvSpPr>
          <a:spLocks/>
        </xdr:cNvSpPr>
      </xdr:nvSpPr>
      <xdr:spPr>
        <a:xfrm>
          <a:off x="2343150" y="2286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95250</xdr:rowOff>
    </xdr:from>
    <xdr:to>
      <xdr:col>4</xdr:col>
      <xdr:colOff>561975</xdr:colOff>
      <xdr:row>13</xdr:row>
      <xdr:rowOff>95250</xdr:rowOff>
    </xdr:to>
    <xdr:sp>
      <xdr:nvSpPr>
        <xdr:cNvPr id="9" name="Line 12"/>
        <xdr:cNvSpPr>
          <a:spLocks/>
        </xdr:cNvSpPr>
      </xdr:nvSpPr>
      <xdr:spPr>
        <a:xfrm>
          <a:off x="3114675" y="228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180975</xdr:colOff>
      <xdr:row>12</xdr:row>
      <xdr:rowOff>76200</xdr:rowOff>
    </xdr:from>
    <xdr:ext cx="352425" cy="200025"/>
    <xdr:sp>
      <xdr:nvSpPr>
        <xdr:cNvPr id="10" name="TextBox 13"/>
        <xdr:cNvSpPr txBox="1">
          <a:spLocks noChangeArrowheads="1"/>
        </xdr:cNvSpPr>
      </xdr:nvSpPr>
      <xdr:spPr>
        <a:xfrm>
          <a:off x="3228975" y="21050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 = r</a:t>
          </a:r>
        </a:p>
      </xdr:txBody>
    </xdr:sp>
    <xdr:clientData/>
  </xdr:oneCellAnchor>
  <xdr:oneCellAnchor>
    <xdr:from>
      <xdr:col>4</xdr:col>
      <xdr:colOff>266700</xdr:colOff>
      <xdr:row>13</xdr:row>
      <xdr:rowOff>123825</xdr:rowOff>
    </xdr:from>
    <xdr:ext cx="142875" cy="200025"/>
    <xdr:sp>
      <xdr:nvSpPr>
        <xdr:cNvPr id="11" name="TextBox 14"/>
        <xdr:cNvSpPr txBox="1">
          <a:spLocks noChangeArrowheads="1"/>
        </xdr:cNvSpPr>
      </xdr:nvSpPr>
      <xdr:spPr>
        <a:xfrm>
          <a:off x="3314700" y="2314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2</xdr:col>
      <xdr:colOff>38100</xdr:colOff>
      <xdr:row>18</xdr:row>
      <xdr:rowOff>85725</xdr:rowOff>
    </xdr:from>
    <xdr:to>
      <xdr:col>3</xdr:col>
      <xdr:colOff>0</xdr:colOff>
      <xdr:row>18</xdr:row>
      <xdr:rowOff>85725</xdr:rowOff>
    </xdr:to>
    <xdr:sp>
      <xdr:nvSpPr>
        <xdr:cNvPr id="12" name="Line 15"/>
        <xdr:cNvSpPr>
          <a:spLocks/>
        </xdr:cNvSpPr>
      </xdr:nvSpPr>
      <xdr:spPr>
        <a:xfrm>
          <a:off x="1562100" y="3086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76200</xdr:rowOff>
    </xdr:from>
    <xdr:to>
      <xdr:col>3</xdr:col>
      <xdr:colOff>0</xdr:colOff>
      <xdr:row>20</xdr:row>
      <xdr:rowOff>76200</xdr:rowOff>
    </xdr:to>
    <xdr:sp>
      <xdr:nvSpPr>
        <xdr:cNvPr id="13" name="Line 16"/>
        <xdr:cNvSpPr>
          <a:spLocks/>
        </xdr:cNvSpPr>
      </xdr:nvSpPr>
      <xdr:spPr>
        <a:xfrm>
          <a:off x="1533525" y="34004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18</xdr:row>
      <xdr:rowOff>0</xdr:rowOff>
    </xdr:from>
    <xdr:ext cx="152400" cy="200025"/>
    <xdr:sp>
      <xdr:nvSpPr>
        <xdr:cNvPr id="14" name="TextBox 17"/>
        <xdr:cNvSpPr txBox="1">
          <a:spLocks noChangeArrowheads="1"/>
        </xdr:cNvSpPr>
      </xdr:nvSpPr>
      <xdr:spPr>
        <a:xfrm>
          <a:off x="2286000" y="300037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3</xdr:col>
      <xdr:colOff>0</xdr:colOff>
      <xdr:row>19</xdr:row>
      <xdr:rowOff>142875</xdr:rowOff>
    </xdr:from>
    <xdr:ext cx="152400" cy="200025"/>
    <xdr:sp>
      <xdr:nvSpPr>
        <xdr:cNvPr id="15" name="TextBox 18"/>
        <xdr:cNvSpPr txBox="1">
          <a:spLocks noChangeArrowheads="1"/>
        </xdr:cNvSpPr>
      </xdr:nvSpPr>
      <xdr:spPr>
        <a:xfrm>
          <a:off x="2286000" y="330517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3</xdr:col>
      <xdr:colOff>152400</xdr:colOff>
      <xdr:row>18</xdr:row>
      <xdr:rowOff>85725</xdr:rowOff>
    </xdr:from>
    <xdr:to>
      <xdr:col>4</xdr:col>
      <xdr:colOff>323850</xdr:colOff>
      <xdr:row>18</xdr:row>
      <xdr:rowOff>85725</xdr:rowOff>
    </xdr:to>
    <xdr:sp>
      <xdr:nvSpPr>
        <xdr:cNvPr id="16" name="Line 19"/>
        <xdr:cNvSpPr>
          <a:spLocks/>
        </xdr:cNvSpPr>
      </xdr:nvSpPr>
      <xdr:spPr>
        <a:xfrm>
          <a:off x="2438400" y="30861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142875</xdr:colOff>
      <xdr:row>17</xdr:row>
      <xdr:rowOff>76200</xdr:rowOff>
    </xdr:from>
    <xdr:ext cx="1009650" cy="200025"/>
    <xdr:sp>
      <xdr:nvSpPr>
        <xdr:cNvPr id="17" name="TextBox 21"/>
        <xdr:cNvSpPr txBox="1">
          <a:spLocks noChangeArrowheads="1"/>
        </xdr:cNvSpPr>
      </xdr:nvSpPr>
      <xdr:spPr>
        <a:xfrm>
          <a:off x="2428875" y="2914650"/>
          <a:ext cx="1009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b + 12 c + 2R</a:t>
          </a:r>
        </a:p>
      </xdr:txBody>
    </xdr:sp>
    <xdr:clientData/>
  </xdr:oneCellAnchor>
  <xdr:oneCellAnchor>
    <xdr:from>
      <xdr:col>5</xdr:col>
      <xdr:colOff>228600</xdr:colOff>
      <xdr:row>21</xdr:row>
      <xdr:rowOff>38100</xdr:rowOff>
    </xdr:from>
    <xdr:ext cx="76200" cy="200025"/>
    <xdr:sp>
      <xdr:nvSpPr>
        <xdr:cNvPr id="18" name="TextBox 22"/>
        <xdr:cNvSpPr txBox="1">
          <a:spLocks noChangeArrowheads="1"/>
        </xdr:cNvSpPr>
      </xdr:nvSpPr>
      <xdr:spPr>
        <a:xfrm>
          <a:off x="40386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18</xdr:row>
      <xdr:rowOff>104775</xdr:rowOff>
    </xdr:from>
    <xdr:ext cx="1114425" cy="200025"/>
    <xdr:sp>
      <xdr:nvSpPr>
        <xdr:cNvPr id="19" name="TextBox 23"/>
        <xdr:cNvSpPr txBox="1">
          <a:spLocks noChangeArrowheads="1"/>
        </xdr:cNvSpPr>
      </xdr:nvSpPr>
      <xdr:spPr>
        <a:xfrm>
          <a:off x="2362200" y="3105150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b + 10 c + 1,4R</a:t>
          </a:r>
        </a:p>
      </xdr:txBody>
    </xdr:sp>
    <xdr:clientData/>
  </xdr:oneCellAnchor>
  <xdr:oneCellAnchor>
    <xdr:from>
      <xdr:col>3</xdr:col>
      <xdr:colOff>142875</xdr:colOff>
      <xdr:row>20</xdr:row>
      <xdr:rowOff>0</xdr:rowOff>
    </xdr:from>
    <xdr:ext cx="990600" cy="200025"/>
    <xdr:sp>
      <xdr:nvSpPr>
        <xdr:cNvPr id="20" name="TextBox 24"/>
        <xdr:cNvSpPr txBox="1">
          <a:spLocks noChangeArrowheads="1"/>
        </xdr:cNvSpPr>
      </xdr:nvSpPr>
      <xdr:spPr>
        <a:xfrm>
          <a:off x="2428875" y="3324225"/>
          <a:ext cx="990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0,5 . Log ( 100 +</a:t>
          </a:r>
        </a:p>
      </xdr:txBody>
    </xdr:sp>
    <xdr:clientData/>
  </xdr:oneCellAnchor>
  <xdr:twoCellAnchor>
    <xdr:from>
      <xdr:col>4</xdr:col>
      <xdr:colOff>361950</xdr:colOff>
      <xdr:row>20</xdr:row>
      <xdr:rowOff>76200</xdr:rowOff>
    </xdr:from>
    <xdr:to>
      <xdr:col>5</xdr:col>
      <xdr:colOff>200025</xdr:colOff>
      <xdr:row>20</xdr:row>
      <xdr:rowOff>76200</xdr:rowOff>
    </xdr:to>
    <xdr:sp>
      <xdr:nvSpPr>
        <xdr:cNvPr id="21" name="Line 26"/>
        <xdr:cNvSpPr>
          <a:spLocks/>
        </xdr:cNvSpPr>
      </xdr:nvSpPr>
      <xdr:spPr>
        <a:xfrm>
          <a:off x="3409950" y="3400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466725</xdr:colOff>
      <xdr:row>19</xdr:row>
      <xdr:rowOff>85725</xdr:rowOff>
    </xdr:from>
    <xdr:ext cx="333375" cy="200025"/>
    <xdr:sp>
      <xdr:nvSpPr>
        <xdr:cNvPr id="22" name="TextBox 27"/>
        <xdr:cNvSpPr txBox="1">
          <a:spLocks noChangeArrowheads="1"/>
        </xdr:cNvSpPr>
      </xdr:nvSpPr>
      <xdr:spPr>
        <a:xfrm>
          <a:off x="3514725" y="3248025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 R</a:t>
          </a:r>
        </a:p>
      </xdr:txBody>
    </xdr:sp>
    <xdr:clientData/>
  </xdr:oneCellAnchor>
  <xdr:oneCellAnchor>
    <xdr:from>
      <xdr:col>4</xdr:col>
      <xdr:colOff>361950</xdr:colOff>
      <xdr:row>20</xdr:row>
      <xdr:rowOff>76200</xdr:rowOff>
    </xdr:from>
    <xdr:ext cx="571500" cy="200025"/>
    <xdr:sp>
      <xdr:nvSpPr>
        <xdr:cNvPr id="23" name="TextBox 28"/>
        <xdr:cNvSpPr txBox="1">
          <a:spLocks noChangeArrowheads="1"/>
        </xdr:cNvSpPr>
      </xdr:nvSpPr>
      <xdr:spPr>
        <a:xfrm>
          <a:off x="3409950" y="3400425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b + 3 c</a:t>
          </a:r>
        </a:p>
      </xdr:txBody>
    </xdr:sp>
    <xdr:clientData/>
  </xdr:oneCellAnchor>
  <xdr:oneCellAnchor>
    <xdr:from>
      <xdr:col>5</xdr:col>
      <xdr:colOff>190500</xdr:colOff>
      <xdr:row>19</xdr:row>
      <xdr:rowOff>142875</xdr:rowOff>
    </xdr:from>
    <xdr:ext cx="114300" cy="200025"/>
    <xdr:sp>
      <xdr:nvSpPr>
        <xdr:cNvPr id="24" name="TextBox 29"/>
        <xdr:cNvSpPr txBox="1">
          <a:spLocks noChangeArrowheads="1"/>
        </xdr:cNvSpPr>
      </xdr:nvSpPr>
      <xdr:spPr>
        <a:xfrm>
          <a:off x="4000500" y="330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oneCellAnchor>
    <xdr:from>
      <xdr:col>6</xdr:col>
      <xdr:colOff>152400</xdr:colOff>
      <xdr:row>5</xdr:row>
      <xdr:rowOff>76200</xdr:rowOff>
    </xdr:from>
    <xdr:ext cx="600075" cy="200025"/>
    <xdr:sp>
      <xdr:nvSpPr>
        <xdr:cNvPr id="25" name="TextBox 30"/>
        <xdr:cNvSpPr txBox="1">
          <a:spLocks noChangeArrowheads="1"/>
        </xdr:cNvSpPr>
      </xdr:nvSpPr>
      <xdr:spPr>
        <a:xfrm>
          <a:off x="4724400" y="97155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 ( µH ) =</a:t>
          </a:r>
        </a:p>
      </xdr:txBody>
    </xdr:sp>
    <xdr:clientData/>
  </xdr:oneCellAnchor>
  <xdr:oneCellAnchor>
    <xdr:from>
      <xdr:col>7</xdr:col>
      <xdr:colOff>9525</xdr:colOff>
      <xdr:row>4</xdr:row>
      <xdr:rowOff>142875</xdr:rowOff>
    </xdr:from>
    <xdr:ext cx="1123950" cy="200025"/>
    <xdr:sp>
      <xdr:nvSpPr>
        <xdr:cNvPr id="26" name="TextBox 31"/>
        <xdr:cNvSpPr txBox="1">
          <a:spLocks noChangeArrowheads="1"/>
        </xdr:cNvSpPr>
      </xdr:nvSpPr>
      <xdr:spPr>
        <a:xfrm>
          <a:off x="5305425" y="876300"/>
          <a:ext cx="1123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0,0395 . A² . N² . K</a:t>
          </a:r>
        </a:p>
      </xdr:txBody>
    </xdr:sp>
    <xdr:clientData/>
  </xdr:oneCellAnchor>
  <xdr:twoCellAnchor>
    <xdr:from>
      <xdr:col>7</xdr:col>
      <xdr:colOff>0</xdr:colOff>
      <xdr:row>6</xdr:row>
      <xdr:rowOff>9525</xdr:rowOff>
    </xdr:from>
    <xdr:to>
      <xdr:col>8</xdr:col>
      <xdr:colOff>400050</xdr:colOff>
      <xdr:row>6</xdr:row>
      <xdr:rowOff>9525</xdr:rowOff>
    </xdr:to>
    <xdr:sp>
      <xdr:nvSpPr>
        <xdr:cNvPr id="27" name="Line 32"/>
        <xdr:cNvSpPr>
          <a:spLocks/>
        </xdr:cNvSpPr>
      </xdr:nvSpPr>
      <xdr:spPr>
        <a:xfrm>
          <a:off x="5295900" y="10668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485775</xdr:colOff>
      <xdr:row>6</xdr:row>
      <xdr:rowOff>9525</xdr:rowOff>
    </xdr:from>
    <xdr:ext cx="142875" cy="200025"/>
    <xdr:sp>
      <xdr:nvSpPr>
        <xdr:cNvPr id="28" name="TextBox 33"/>
        <xdr:cNvSpPr txBox="1">
          <a:spLocks noChangeArrowheads="1"/>
        </xdr:cNvSpPr>
      </xdr:nvSpPr>
      <xdr:spPr>
        <a:xfrm>
          <a:off x="5781675" y="106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2</xdr:col>
      <xdr:colOff>219075</xdr:colOff>
      <xdr:row>0</xdr:row>
      <xdr:rowOff>66675</xdr:rowOff>
    </xdr:from>
    <xdr:to>
      <xdr:col>7</xdr:col>
      <xdr:colOff>333375</xdr:colOff>
      <xdr:row>1</xdr:row>
      <xdr:rowOff>38100</xdr:rowOff>
    </xdr:to>
    <xdr:sp macro="[0]!Self_1_couche">
      <xdr:nvSpPr>
        <xdr:cNvPr id="29" name="Rectangle 34"/>
        <xdr:cNvSpPr>
          <a:spLocks/>
        </xdr:cNvSpPr>
      </xdr:nvSpPr>
      <xdr:spPr>
        <a:xfrm>
          <a:off x="1743075" y="66675"/>
          <a:ext cx="3886200" cy="21907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BOBINE UNE SEULE COUCHE      ( Cliquez sur ce bouton )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0" name="Line 42"/>
        <xdr:cNvSpPr>
          <a:spLocks/>
        </xdr:cNvSpPr>
      </xdr:nvSpPr>
      <xdr:spPr>
        <a:xfrm>
          <a:off x="762000" y="47815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5</xdr:col>
      <xdr:colOff>361950</xdr:colOff>
      <xdr:row>27</xdr:row>
      <xdr:rowOff>0</xdr:rowOff>
    </xdr:to>
    <xdr:sp>
      <xdr:nvSpPr>
        <xdr:cNvPr id="31" name="Line 43"/>
        <xdr:cNvSpPr>
          <a:spLocks/>
        </xdr:cNvSpPr>
      </xdr:nvSpPr>
      <xdr:spPr>
        <a:xfrm>
          <a:off x="1190625" y="4457700"/>
          <a:ext cx="298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31</xdr:row>
      <xdr:rowOff>0</xdr:rowOff>
    </xdr:to>
    <xdr:sp>
      <xdr:nvSpPr>
        <xdr:cNvPr id="32" name="Line 45"/>
        <xdr:cNvSpPr>
          <a:spLocks/>
        </xdr:cNvSpPr>
      </xdr:nvSpPr>
      <xdr:spPr>
        <a:xfrm>
          <a:off x="1190625" y="445770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27</xdr:row>
      <xdr:rowOff>0</xdr:rowOff>
    </xdr:from>
    <xdr:to>
      <xdr:col>5</xdr:col>
      <xdr:colOff>342900</xdr:colOff>
      <xdr:row>31</xdr:row>
      <xdr:rowOff>0</xdr:rowOff>
    </xdr:to>
    <xdr:sp>
      <xdr:nvSpPr>
        <xdr:cNvPr id="33" name="Line 46"/>
        <xdr:cNvSpPr>
          <a:spLocks/>
        </xdr:cNvSpPr>
      </xdr:nvSpPr>
      <xdr:spPr>
        <a:xfrm>
          <a:off x="4152900" y="445770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31</xdr:row>
      <xdr:rowOff>0</xdr:rowOff>
    </xdr:from>
    <xdr:to>
      <xdr:col>5</xdr:col>
      <xdr:colOff>342900</xdr:colOff>
      <xdr:row>31</xdr:row>
      <xdr:rowOff>0</xdr:rowOff>
    </xdr:to>
    <xdr:sp>
      <xdr:nvSpPr>
        <xdr:cNvPr id="34" name="Line 47"/>
        <xdr:cNvSpPr>
          <a:spLocks/>
        </xdr:cNvSpPr>
      </xdr:nvSpPr>
      <xdr:spPr>
        <a:xfrm>
          <a:off x="1190625" y="5105400"/>
          <a:ext cx="296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31</xdr:row>
      <xdr:rowOff>9525</xdr:rowOff>
    </xdr:to>
    <xdr:sp>
      <xdr:nvSpPr>
        <xdr:cNvPr id="35" name="Line 48"/>
        <xdr:cNvSpPr>
          <a:spLocks/>
        </xdr:cNvSpPr>
      </xdr:nvSpPr>
      <xdr:spPr>
        <a:xfrm>
          <a:off x="3810000" y="44577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31</xdr:row>
      <xdr:rowOff>0</xdr:rowOff>
    </xdr:to>
    <xdr:sp>
      <xdr:nvSpPr>
        <xdr:cNvPr id="36" name="Line 49"/>
        <xdr:cNvSpPr>
          <a:spLocks/>
        </xdr:cNvSpPr>
      </xdr:nvSpPr>
      <xdr:spPr>
        <a:xfrm>
          <a:off x="1524000" y="44577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9525</xdr:rowOff>
    </xdr:from>
    <xdr:to>
      <xdr:col>2</xdr:col>
      <xdr:colOff>142875</xdr:colOff>
      <xdr:row>26</xdr:row>
      <xdr:rowOff>142875</xdr:rowOff>
    </xdr:to>
    <xdr:sp>
      <xdr:nvSpPr>
        <xdr:cNvPr id="37" name="Oval 50"/>
        <xdr:cNvSpPr>
          <a:spLocks/>
        </xdr:cNvSpPr>
      </xdr:nvSpPr>
      <xdr:spPr>
        <a:xfrm>
          <a:off x="1524000" y="4305300"/>
          <a:ext cx="142875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9525</xdr:rowOff>
    </xdr:from>
    <xdr:to>
      <xdr:col>2</xdr:col>
      <xdr:colOff>152400</xdr:colOff>
      <xdr:row>32</xdr:row>
      <xdr:rowOff>0</xdr:rowOff>
    </xdr:to>
    <xdr:sp>
      <xdr:nvSpPr>
        <xdr:cNvPr id="38" name="Oval 51"/>
        <xdr:cNvSpPr>
          <a:spLocks/>
        </xdr:cNvSpPr>
      </xdr:nvSpPr>
      <xdr:spPr>
        <a:xfrm>
          <a:off x="1524000" y="5114925"/>
          <a:ext cx="152400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0</xdr:rowOff>
    </xdr:from>
    <xdr:to>
      <xdr:col>2</xdr:col>
      <xdr:colOff>333375</xdr:colOff>
      <xdr:row>31</xdr:row>
      <xdr:rowOff>152400</xdr:rowOff>
    </xdr:to>
    <xdr:sp>
      <xdr:nvSpPr>
        <xdr:cNvPr id="39" name="Oval 55"/>
        <xdr:cNvSpPr>
          <a:spLocks/>
        </xdr:cNvSpPr>
      </xdr:nvSpPr>
      <xdr:spPr>
        <a:xfrm>
          <a:off x="1704975" y="5105400"/>
          <a:ext cx="152400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31</xdr:row>
      <xdr:rowOff>0</xdr:rowOff>
    </xdr:from>
    <xdr:to>
      <xdr:col>2</xdr:col>
      <xdr:colOff>495300</xdr:colOff>
      <xdr:row>31</xdr:row>
      <xdr:rowOff>152400</xdr:rowOff>
    </xdr:to>
    <xdr:sp>
      <xdr:nvSpPr>
        <xdr:cNvPr id="40" name="Oval 56"/>
        <xdr:cNvSpPr>
          <a:spLocks/>
        </xdr:cNvSpPr>
      </xdr:nvSpPr>
      <xdr:spPr>
        <a:xfrm>
          <a:off x="1866900" y="5105400"/>
          <a:ext cx="152400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26</xdr:row>
      <xdr:rowOff>0</xdr:rowOff>
    </xdr:from>
    <xdr:to>
      <xdr:col>2</xdr:col>
      <xdr:colOff>304800</xdr:colOff>
      <xdr:row>26</xdr:row>
      <xdr:rowOff>152400</xdr:rowOff>
    </xdr:to>
    <xdr:sp>
      <xdr:nvSpPr>
        <xdr:cNvPr id="41" name="Oval 57"/>
        <xdr:cNvSpPr>
          <a:spLocks/>
        </xdr:cNvSpPr>
      </xdr:nvSpPr>
      <xdr:spPr>
        <a:xfrm>
          <a:off x="1676400" y="4295775"/>
          <a:ext cx="152400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26</xdr:row>
      <xdr:rowOff>0</xdr:rowOff>
    </xdr:from>
    <xdr:to>
      <xdr:col>2</xdr:col>
      <xdr:colOff>466725</xdr:colOff>
      <xdr:row>26</xdr:row>
      <xdr:rowOff>152400</xdr:rowOff>
    </xdr:to>
    <xdr:sp>
      <xdr:nvSpPr>
        <xdr:cNvPr id="42" name="Oval 58"/>
        <xdr:cNvSpPr>
          <a:spLocks/>
        </xdr:cNvSpPr>
      </xdr:nvSpPr>
      <xdr:spPr>
        <a:xfrm>
          <a:off x="1838325" y="4295775"/>
          <a:ext cx="152400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26</xdr:row>
      <xdr:rowOff>9525</xdr:rowOff>
    </xdr:from>
    <xdr:to>
      <xdr:col>2</xdr:col>
      <xdr:colOff>638175</xdr:colOff>
      <xdr:row>27</xdr:row>
      <xdr:rowOff>0</xdr:rowOff>
    </xdr:to>
    <xdr:sp>
      <xdr:nvSpPr>
        <xdr:cNvPr id="43" name="Oval 59"/>
        <xdr:cNvSpPr>
          <a:spLocks/>
        </xdr:cNvSpPr>
      </xdr:nvSpPr>
      <xdr:spPr>
        <a:xfrm>
          <a:off x="2009775" y="4305300"/>
          <a:ext cx="152400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26</xdr:row>
      <xdr:rowOff>9525</xdr:rowOff>
    </xdr:from>
    <xdr:to>
      <xdr:col>3</xdr:col>
      <xdr:colOff>38100</xdr:colOff>
      <xdr:row>27</xdr:row>
      <xdr:rowOff>0</xdr:rowOff>
    </xdr:to>
    <xdr:sp>
      <xdr:nvSpPr>
        <xdr:cNvPr id="44" name="Oval 60"/>
        <xdr:cNvSpPr>
          <a:spLocks/>
        </xdr:cNvSpPr>
      </xdr:nvSpPr>
      <xdr:spPr>
        <a:xfrm>
          <a:off x="2171700" y="4305300"/>
          <a:ext cx="152400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31</xdr:row>
      <xdr:rowOff>9525</xdr:rowOff>
    </xdr:from>
    <xdr:to>
      <xdr:col>2</xdr:col>
      <xdr:colOff>657225</xdr:colOff>
      <xdr:row>32</xdr:row>
      <xdr:rowOff>0</xdr:rowOff>
    </xdr:to>
    <xdr:sp>
      <xdr:nvSpPr>
        <xdr:cNvPr id="45" name="Oval 61"/>
        <xdr:cNvSpPr>
          <a:spLocks/>
        </xdr:cNvSpPr>
      </xdr:nvSpPr>
      <xdr:spPr>
        <a:xfrm>
          <a:off x="2028825" y="5114925"/>
          <a:ext cx="152400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31</xdr:row>
      <xdr:rowOff>9525</xdr:rowOff>
    </xdr:from>
    <xdr:to>
      <xdr:col>3</xdr:col>
      <xdr:colOff>66675</xdr:colOff>
      <xdr:row>32</xdr:row>
      <xdr:rowOff>0</xdr:rowOff>
    </xdr:to>
    <xdr:sp>
      <xdr:nvSpPr>
        <xdr:cNvPr id="46" name="Oval 62"/>
        <xdr:cNvSpPr>
          <a:spLocks/>
        </xdr:cNvSpPr>
      </xdr:nvSpPr>
      <xdr:spPr>
        <a:xfrm>
          <a:off x="2200275" y="5114925"/>
          <a:ext cx="152400" cy="1524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342900</xdr:colOff>
      <xdr:row>26</xdr:row>
      <xdr:rowOff>19050</xdr:rowOff>
    </xdr:to>
    <xdr:sp>
      <xdr:nvSpPr>
        <xdr:cNvPr id="47" name="Line 64"/>
        <xdr:cNvSpPr>
          <a:spLocks/>
        </xdr:cNvSpPr>
      </xdr:nvSpPr>
      <xdr:spPr>
        <a:xfrm flipV="1">
          <a:off x="2295525" y="3971925"/>
          <a:ext cx="3333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48" name="Line 65"/>
        <xdr:cNvSpPr>
          <a:spLocks/>
        </xdr:cNvSpPr>
      </xdr:nvSpPr>
      <xdr:spPr>
        <a:xfrm>
          <a:off x="2628900" y="39719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371475</xdr:colOff>
      <xdr:row>22</xdr:row>
      <xdr:rowOff>142875</xdr:rowOff>
    </xdr:from>
    <xdr:ext cx="1066800" cy="200025"/>
    <xdr:sp>
      <xdr:nvSpPr>
        <xdr:cNvPr id="49" name="TextBox 66"/>
        <xdr:cNvSpPr txBox="1">
          <a:spLocks noChangeArrowheads="1"/>
        </xdr:cNvSpPr>
      </xdr:nvSpPr>
      <xdr:spPr>
        <a:xfrm>
          <a:off x="2657475" y="3790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 = diamètre du fil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sp>
      <xdr:nvSpPr>
        <xdr:cNvPr id="50" name="Line 67"/>
        <xdr:cNvSpPr>
          <a:spLocks/>
        </xdr:cNvSpPr>
      </xdr:nvSpPr>
      <xdr:spPr>
        <a:xfrm flipH="1">
          <a:off x="762000" y="42957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26</xdr:row>
      <xdr:rowOff>0</xdr:rowOff>
    </xdr:from>
    <xdr:to>
      <xdr:col>1</xdr:col>
      <xdr:colOff>200025</xdr:colOff>
      <xdr:row>29</xdr:row>
      <xdr:rowOff>0</xdr:rowOff>
    </xdr:to>
    <xdr:sp>
      <xdr:nvSpPr>
        <xdr:cNvPr id="51" name="Line 68"/>
        <xdr:cNvSpPr>
          <a:spLocks/>
        </xdr:cNvSpPr>
      </xdr:nvSpPr>
      <xdr:spPr>
        <a:xfrm>
          <a:off x="962025" y="4295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228600</xdr:colOff>
      <xdr:row>26</xdr:row>
      <xdr:rowOff>133350</xdr:rowOff>
    </xdr:from>
    <xdr:ext cx="161925" cy="200025"/>
    <xdr:sp>
      <xdr:nvSpPr>
        <xdr:cNvPr id="52" name="TextBox 69"/>
        <xdr:cNvSpPr txBox="1">
          <a:spLocks noChangeArrowheads="1"/>
        </xdr:cNvSpPr>
      </xdr:nvSpPr>
      <xdr:spPr>
        <a:xfrm>
          <a:off x="990600" y="4429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0</xdr:col>
      <xdr:colOff>752475</xdr:colOff>
      <xdr:row>31</xdr:row>
      <xdr:rowOff>0</xdr:rowOff>
    </xdr:from>
    <xdr:to>
      <xdr:col>1</xdr:col>
      <xdr:colOff>438150</xdr:colOff>
      <xdr:row>31</xdr:row>
      <xdr:rowOff>0</xdr:rowOff>
    </xdr:to>
    <xdr:sp>
      <xdr:nvSpPr>
        <xdr:cNvPr id="53" name="Line 70"/>
        <xdr:cNvSpPr>
          <a:spLocks/>
        </xdr:cNvSpPr>
      </xdr:nvSpPr>
      <xdr:spPr>
        <a:xfrm>
          <a:off x="752475" y="5105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29</xdr:row>
      <xdr:rowOff>0</xdr:rowOff>
    </xdr:from>
    <xdr:to>
      <xdr:col>1</xdr:col>
      <xdr:colOff>200025</xdr:colOff>
      <xdr:row>31</xdr:row>
      <xdr:rowOff>0</xdr:rowOff>
    </xdr:to>
    <xdr:sp>
      <xdr:nvSpPr>
        <xdr:cNvPr id="54" name="Line 71"/>
        <xdr:cNvSpPr>
          <a:spLocks/>
        </xdr:cNvSpPr>
      </xdr:nvSpPr>
      <xdr:spPr>
        <a:xfrm>
          <a:off x="962025" y="4781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257175</xdr:colOff>
      <xdr:row>29</xdr:row>
      <xdr:rowOff>85725</xdr:rowOff>
    </xdr:from>
    <xdr:ext cx="219075" cy="209550"/>
    <xdr:sp>
      <xdr:nvSpPr>
        <xdr:cNvPr id="55" name="TextBox 72"/>
        <xdr:cNvSpPr txBox="1">
          <a:spLocks noChangeArrowheads="1"/>
        </xdr:cNvSpPr>
      </xdr:nvSpPr>
      <xdr:spPr>
        <a:xfrm>
          <a:off x="1019175" y="48672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2</xdr:col>
      <xdr:colOff>647700</xdr:colOff>
      <xdr:row>27</xdr:row>
      <xdr:rowOff>9525</xdr:rowOff>
    </xdr:from>
    <xdr:to>
      <xdr:col>2</xdr:col>
      <xdr:colOff>647700</xdr:colOff>
      <xdr:row>31</xdr:row>
      <xdr:rowOff>9525</xdr:rowOff>
    </xdr:to>
    <xdr:sp>
      <xdr:nvSpPr>
        <xdr:cNvPr id="56" name="Line 75"/>
        <xdr:cNvSpPr>
          <a:spLocks/>
        </xdr:cNvSpPr>
      </xdr:nvSpPr>
      <xdr:spPr>
        <a:xfrm>
          <a:off x="2171700" y="44672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485775</xdr:colOff>
      <xdr:row>28</xdr:row>
      <xdr:rowOff>142875</xdr:rowOff>
    </xdr:from>
    <xdr:ext cx="161925" cy="200025"/>
    <xdr:sp>
      <xdr:nvSpPr>
        <xdr:cNvPr id="57" name="TextBox 76"/>
        <xdr:cNvSpPr txBox="1">
          <a:spLocks noChangeArrowheads="1"/>
        </xdr:cNvSpPr>
      </xdr:nvSpPr>
      <xdr:spPr>
        <a:xfrm>
          <a:off x="2009775" y="47625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1</xdr:col>
      <xdr:colOff>752475</xdr:colOff>
      <xdr:row>32</xdr:row>
      <xdr:rowOff>0</xdr:rowOff>
    </xdr:from>
    <xdr:to>
      <xdr:col>2</xdr:col>
      <xdr:colOff>9525</xdr:colOff>
      <xdr:row>32</xdr:row>
      <xdr:rowOff>0</xdr:rowOff>
    </xdr:to>
    <xdr:sp>
      <xdr:nvSpPr>
        <xdr:cNvPr id="58" name="Line 77"/>
        <xdr:cNvSpPr>
          <a:spLocks/>
        </xdr:cNvSpPr>
      </xdr:nvSpPr>
      <xdr:spPr>
        <a:xfrm>
          <a:off x="1514475" y="52673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0</xdr:colOff>
      <xdr:row>34</xdr:row>
      <xdr:rowOff>66675</xdr:rowOff>
    </xdr:to>
    <xdr:sp>
      <xdr:nvSpPr>
        <xdr:cNvPr id="59" name="Line 78"/>
        <xdr:cNvSpPr>
          <a:spLocks/>
        </xdr:cNvSpPr>
      </xdr:nvSpPr>
      <xdr:spPr>
        <a:xfrm>
          <a:off x="1524000" y="52768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142875</xdr:rowOff>
    </xdr:from>
    <xdr:to>
      <xdr:col>5</xdr:col>
      <xdr:colOff>0</xdr:colOff>
      <xdr:row>34</xdr:row>
      <xdr:rowOff>57150</xdr:rowOff>
    </xdr:to>
    <xdr:sp>
      <xdr:nvSpPr>
        <xdr:cNvPr id="60" name="Line 79"/>
        <xdr:cNvSpPr>
          <a:spLocks/>
        </xdr:cNvSpPr>
      </xdr:nvSpPr>
      <xdr:spPr>
        <a:xfrm>
          <a:off x="3810000" y="52482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1" name="Line 80"/>
        <xdr:cNvSpPr>
          <a:spLocks/>
        </xdr:cNvSpPr>
      </xdr:nvSpPr>
      <xdr:spPr>
        <a:xfrm>
          <a:off x="1524000" y="55911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314325</xdr:colOff>
      <xdr:row>25</xdr:row>
      <xdr:rowOff>142875</xdr:rowOff>
    </xdr:from>
    <xdr:ext cx="1066800" cy="200025"/>
    <xdr:sp>
      <xdr:nvSpPr>
        <xdr:cNvPr id="62" name="TextBox 81"/>
        <xdr:cNvSpPr txBox="1">
          <a:spLocks noChangeArrowheads="1"/>
        </xdr:cNvSpPr>
      </xdr:nvSpPr>
      <xdr:spPr>
        <a:xfrm>
          <a:off x="2600325" y="427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Nombre de Spires</a:t>
          </a:r>
        </a:p>
      </xdr:txBody>
    </xdr:sp>
    <xdr:clientData/>
  </xdr:oneCellAnchor>
  <xdr:oneCellAnchor>
    <xdr:from>
      <xdr:col>2</xdr:col>
      <xdr:colOff>533400</xdr:colOff>
      <xdr:row>32</xdr:row>
      <xdr:rowOff>133350</xdr:rowOff>
    </xdr:from>
    <xdr:ext cx="1285875" cy="200025"/>
    <xdr:sp>
      <xdr:nvSpPr>
        <xdr:cNvPr id="63" name="TextBox 82"/>
        <xdr:cNvSpPr txBox="1">
          <a:spLocks noChangeArrowheads="1"/>
        </xdr:cNvSpPr>
      </xdr:nvSpPr>
      <xdr:spPr>
        <a:xfrm>
          <a:off x="2057400" y="5400675"/>
          <a:ext cx="1285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Longueur du bobinage</a:t>
          </a:r>
        </a:p>
      </xdr:txBody>
    </xdr:sp>
    <xdr:clientData/>
  </xdr:oneCellAnchor>
  <xdr:twoCellAnchor>
    <xdr:from>
      <xdr:col>5</xdr:col>
      <xdr:colOff>0</xdr:colOff>
      <xdr:row>26</xdr:row>
      <xdr:rowOff>66675</xdr:rowOff>
    </xdr:from>
    <xdr:to>
      <xdr:col>6</xdr:col>
      <xdr:colOff>0</xdr:colOff>
      <xdr:row>26</xdr:row>
      <xdr:rowOff>66675</xdr:rowOff>
    </xdr:to>
    <xdr:sp>
      <xdr:nvSpPr>
        <xdr:cNvPr id="64" name="Line 84"/>
        <xdr:cNvSpPr>
          <a:spLocks/>
        </xdr:cNvSpPr>
      </xdr:nvSpPr>
      <xdr:spPr>
        <a:xfrm>
          <a:off x="3810000" y="4362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26</xdr:row>
      <xdr:rowOff>66675</xdr:rowOff>
    </xdr:from>
    <xdr:to>
      <xdr:col>5</xdr:col>
      <xdr:colOff>571500</xdr:colOff>
      <xdr:row>29</xdr:row>
      <xdr:rowOff>0</xdr:rowOff>
    </xdr:to>
    <xdr:sp>
      <xdr:nvSpPr>
        <xdr:cNvPr id="65" name="Line 85"/>
        <xdr:cNvSpPr>
          <a:spLocks/>
        </xdr:cNvSpPr>
      </xdr:nvSpPr>
      <xdr:spPr>
        <a:xfrm>
          <a:off x="4381500" y="43624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571500</xdr:colOff>
      <xdr:row>27</xdr:row>
      <xdr:rowOff>0</xdr:rowOff>
    </xdr:from>
    <xdr:ext cx="142875" cy="200025"/>
    <xdr:sp>
      <xdr:nvSpPr>
        <xdr:cNvPr id="66" name="TextBox 86"/>
        <xdr:cNvSpPr txBox="1">
          <a:spLocks noChangeArrowheads="1"/>
        </xdr:cNvSpPr>
      </xdr:nvSpPr>
      <xdr:spPr>
        <a:xfrm>
          <a:off x="4381500" y="445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0</xdr:col>
      <xdr:colOff>742950</xdr:colOff>
      <xdr:row>27</xdr:row>
      <xdr:rowOff>0</xdr:rowOff>
    </xdr:from>
    <xdr:ext cx="285750" cy="200025"/>
    <xdr:sp>
      <xdr:nvSpPr>
        <xdr:cNvPr id="67" name="TextBox 87"/>
        <xdr:cNvSpPr txBox="1">
          <a:spLocks noChangeArrowheads="1"/>
        </xdr:cNvSpPr>
      </xdr:nvSpPr>
      <xdr:spPr>
        <a:xfrm>
          <a:off x="742950" y="4457700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cm</a:t>
          </a:r>
        </a:p>
      </xdr:txBody>
    </xdr:sp>
    <xdr:clientData/>
  </xdr:oneCellAnchor>
  <xdr:oneCellAnchor>
    <xdr:from>
      <xdr:col>0</xdr:col>
      <xdr:colOff>742950</xdr:colOff>
      <xdr:row>30</xdr:row>
      <xdr:rowOff>0</xdr:rowOff>
    </xdr:from>
    <xdr:ext cx="285750" cy="200025"/>
    <xdr:sp>
      <xdr:nvSpPr>
        <xdr:cNvPr id="68" name="TextBox 88"/>
        <xdr:cNvSpPr txBox="1">
          <a:spLocks noChangeArrowheads="1"/>
        </xdr:cNvSpPr>
      </xdr:nvSpPr>
      <xdr:spPr>
        <a:xfrm>
          <a:off x="742950" y="494347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cm</a:t>
          </a:r>
        </a:p>
      </xdr:txBody>
    </xdr:sp>
    <xdr:clientData/>
  </xdr:oneCellAnchor>
  <xdr:oneCellAnchor>
    <xdr:from>
      <xdr:col>2</xdr:col>
      <xdr:colOff>314325</xdr:colOff>
      <xdr:row>32</xdr:row>
      <xdr:rowOff>142875</xdr:rowOff>
    </xdr:from>
    <xdr:ext cx="257175" cy="200025"/>
    <xdr:sp>
      <xdr:nvSpPr>
        <xdr:cNvPr id="69" name="TextBox 89"/>
        <xdr:cNvSpPr txBox="1">
          <a:spLocks noChangeArrowheads="1"/>
        </xdr:cNvSpPr>
      </xdr:nvSpPr>
      <xdr:spPr>
        <a:xfrm>
          <a:off x="1838325" y="54102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 =</a:t>
          </a:r>
        </a:p>
      </xdr:txBody>
    </xdr:sp>
    <xdr:clientData/>
  </xdr:oneCellAnchor>
  <xdr:twoCellAnchor>
    <xdr:from>
      <xdr:col>5</xdr:col>
      <xdr:colOff>342900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0" name="Line 90"/>
        <xdr:cNvSpPr>
          <a:spLocks/>
        </xdr:cNvSpPr>
      </xdr:nvSpPr>
      <xdr:spPr>
        <a:xfrm>
          <a:off x="4152900" y="5105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1" name="Line 91"/>
        <xdr:cNvSpPr>
          <a:spLocks/>
        </xdr:cNvSpPr>
      </xdr:nvSpPr>
      <xdr:spPr>
        <a:xfrm>
          <a:off x="3810000" y="52673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30</xdr:row>
      <xdr:rowOff>0</xdr:rowOff>
    </xdr:from>
    <xdr:to>
      <xdr:col>5</xdr:col>
      <xdr:colOff>571500</xdr:colOff>
      <xdr:row>31</xdr:row>
      <xdr:rowOff>0</xdr:rowOff>
    </xdr:to>
    <xdr:sp>
      <xdr:nvSpPr>
        <xdr:cNvPr id="72" name="Line 92"/>
        <xdr:cNvSpPr>
          <a:spLocks/>
        </xdr:cNvSpPr>
      </xdr:nvSpPr>
      <xdr:spPr>
        <a:xfrm>
          <a:off x="4381500" y="4943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31</xdr:row>
      <xdr:rowOff>0</xdr:rowOff>
    </xdr:from>
    <xdr:to>
      <xdr:col>5</xdr:col>
      <xdr:colOff>571500</xdr:colOff>
      <xdr:row>32</xdr:row>
      <xdr:rowOff>0</xdr:rowOff>
    </xdr:to>
    <xdr:sp>
      <xdr:nvSpPr>
        <xdr:cNvPr id="73" name="Line 94"/>
        <xdr:cNvSpPr>
          <a:spLocks/>
        </xdr:cNvSpPr>
      </xdr:nvSpPr>
      <xdr:spPr>
        <a:xfrm>
          <a:off x="4381500" y="5105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32</xdr:row>
      <xdr:rowOff>0</xdr:rowOff>
    </xdr:from>
    <xdr:to>
      <xdr:col>5</xdr:col>
      <xdr:colOff>571500</xdr:colOff>
      <xdr:row>33</xdr:row>
      <xdr:rowOff>142875</xdr:rowOff>
    </xdr:to>
    <xdr:sp>
      <xdr:nvSpPr>
        <xdr:cNvPr id="74" name="Line 95"/>
        <xdr:cNvSpPr>
          <a:spLocks/>
        </xdr:cNvSpPr>
      </xdr:nvSpPr>
      <xdr:spPr>
        <a:xfrm>
          <a:off x="4381500" y="5267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600075</xdr:colOff>
      <xdr:row>30</xdr:row>
      <xdr:rowOff>142875</xdr:rowOff>
    </xdr:from>
    <xdr:ext cx="142875" cy="200025"/>
    <xdr:sp>
      <xdr:nvSpPr>
        <xdr:cNvPr id="75" name="TextBox 96"/>
        <xdr:cNvSpPr txBox="1">
          <a:spLocks noChangeArrowheads="1"/>
        </xdr:cNvSpPr>
      </xdr:nvSpPr>
      <xdr:spPr>
        <a:xfrm>
          <a:off x="4410075" y="50863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0</xdr:col>
      <xdr:colOff>466725</xdr:colOff>
      <xdr:row>8</xdr:row>
      <xdr:rowOff>76200</xdr:rowOff>
    </xdr:from>
    <xdr:to>
      <xdr:col>0</xdr:col>
      <xdr:colOff>714375</xdr:colOff>
      <xdr:row>8</xdr:row>
      <xdr:rowOff>76200</xdr:rowOff>
    </xdr:to>
    <xdr:sp>
      <xdr:nvSpPr>
        <xdr:cNvPr id="76" name="Line 97"/>
        <xdr:cNvSpPr>
          <a:spLocks/>
        </xdr:cNvSpPr>
      </xdr:nvSpPr>
      <xdr:spPr>
        <a:xfrm>
          <a:off x="466725" y="1457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9</xdr:row>
      <xdr:rowOff>76200</xdr:rowOff>
    </xdr:from>
    <xdr:to>
      <xdr:col>0</xdr:col>
      <xdr:colOff>714375</xdr:colOff>
      <xdr:row>9</xdr:row>
      <xdr:rowOff>76200</xdr:rowOff>
    </xdr:to>
    <xdr:sp>
      <xdr:nvSpPr>
        <xdr:cNvPr id="77" name="Line 99"/>
        <xdr:cNvSpPr>
          <a:spLocks/>
        </xdr:cNvSpPr>
      </xdr:nvSpPr>
      <xdr:spPr>
        <a:xfrm>
          <a:off x="495300" y="1619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10</xdr:row>
      <xdr:rowOff>76200</xdr:rowOff>
    </xdr:from>
    <xdr:to>
      <xdr:col>0</xdr:col>
      <xdr:colOff>714375</xdr:colOff>
      <xdr:row>10</xdr:row>
      <xdr:rowOff>76200</xdr:rowOff>
    </xdr:to>
    <xdr:sp>
      <xdr:nvSpPr>
        <xdr:cNvPr id="78" name="Line 100"/>
        <xdr:cNvSpPr>
          <a:spLocks/>
        </xdr:cNvSpPr>
      </xdr:nvSpPr>
      <xdr:spPr>
        <a:xfrm>
          <a:off x="495300" y="1781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11</xdr:row>
      <xdr:rowOff>85725</xdr:rowOff>
    </xdr:from>
    <xdr:to>
      <xdr:col>0</xdr:col>
      <xdr:colOff>714375</xdr:colOff>
      <xdr:row>11</xdr:row>
      <xdr:rowOff>85725</xdr:rowOff>
    </xdr:to>
    <xdr:sp>
      <xdr:nvSpPr>
        <xdr:cNvPr id="79" name="Line 101"/>
        <xdr:cNvSpPr>
          <a:spLocks/>
        </xdr:cNvSpPr>
      </xdr:nvSpPr>
      <xdr:spPr>
        <a:xfrm>
          <a:off x="485775" y="195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12</xdr:row>
      <xdr:rowOff>85725</xdr:rowOff>
    </xdr:from>
    <xdr:to>
      <xdr:col>0</xdr:col>
      <xdr:colOff>714375</xdr:colOff>
      <xdr:row>12</xdr:row>
      <xdr:rowOff>85725</xdr:rowOff>
    </xdr:to>
    <xdr:sp>
      <xdr:nvSpPr>
        <xdr:cNvPr id="80" name="Line 102"/>
        <xdr:cNvSpPr>
          <a:spLocks/>
        </xdr:cNvSpPr>
      </xdr:nvSpPr>
      <xdr:spPr>
        <a:xfrm>
          <a:off x="485775" y="2114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13</xdr:row>
      <xdr:rowOff>85725</xdr:rowOff>
    </xdr:from>
    <xdr:to>
      <xdr:col>0</xdr:col>
      <xdr:colOff>714375</xdr:colOff>
      <xdr:row>13</xdr:row>
      <xdr:rowOff>85725</xdr:rowOff>
    </xdr:to>
    <xdr:sp>
      <xdr:nvSpPr>
        <xdr:cNvPr id="81" name="Line 105"/>
        <xdr:cNvSpPr>
          <a:spLocks/>
        </xdr:cNvSpPr>
      </xdr:nvSpPr>
      <xdr:spPr>
        <a:xfrm>
          <a:off x="485775" y="2276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15</xdr:row>
      <xdr:rowOff>85725</xdr:rowOff>
    </xdr:from>
    <xdr:to>
      <xdr:col>0</xdr:col>
      <xdr:colOff>714375</xdr:colOff>
      <xdr:row>15</xdr:row>
      <xdr:rowOff>85725</xdr:rowOff>
    </xdr:to>
    <xdr:sp>
      <xdr:nvSpPr>
        <xdr:cNvPr id="82" name="Line 106"/>
        <xdr:cNvSpPr>
          <a:spLocks/>
        </xdr:cNvSpPr>
      </xdr:nvSpPr>
      <xdr:spPr>
        <a:xfrm>
          <a:off x="447675" y="2600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16</xdr:row>
      <xdr:rowOff>76200</xdr:rowOff>
    </xdr:from>
    <xdr:to>
      <xdr:col>0</xdr:col>
      <xdr:colOff>714375</xdr:colOff>
      <xdr:row>16</xdr:row>
      <xdr:rowOff>76200</xdr:rowOff>
    </xdr:to>
    <xdr:sp>
      <xdr:nvSpPr>
        <xdr:cNvPr id="83" name="Line 107"/>
        <xdr:cNvSpPr>
          <a:spLocks/>
        </xdr:cNvSpPr>
      </xdr:nvSpPr>
      <xdr:spPr>
        <a:xfrm>
          <a:off x="457200" y="2752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18</xdr:row>
      <xdr:rowOff>85725</xdr:rowOff>
    </xdr:from>
    <xdr:to>
      <xdr:col>0</xdr:col>
      <xdr:colOff>714375</xdr:colOff>
      <xdr:row>18</xdr:row>
      <xdr:rowOff>85725</xdr:rowOff>
    </xdr:to>
    <xdr:sp>
      <xdr:nvSpPr>
        <xdr:cNvPr id="84" name="Line 108"/>
        <xdr:cNvSpPr>
          <a:spLocks/>
        </xdr:cNvSpPr>
      </xdr:nvSpPr>
      <xdr:spPr>
        <a:xfrm>
          <a:off x="466725" y="30861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20</xdr:row>
      <xdr:rowOff>104775</xdr:rowOff>
    </xdr:from>
    <xdr:to>
      <xdr:col>0</xdr:col>
      <xdr:colOff>723900</xdr:colOff>
      <xdr:row>20</xdr:row>
      <xdr:rowOff>104775</xdr:rowOff>
    </xdr:to>
    <xdr:sp>
      <xdr:nvSpPr>
        <xdr:cNvPr id="85" name="Line 109"/>
        <xdr:cNvSpPr>
          <a:spLocks/>
        </xdr:cNvSpPr>
      </xdr:nvSpPr>
      <xdr:spPr>
        <a:xfrm>
          <a:off x="457200" y="3429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133350</xdr:rowOff>
    </xdr:from>
    <xdr:to>
      <xdr:col>6</xdr:col>
      <xdr:colOff>285750</xdr:colOff>
      <xdr:row>9</xdr:row>
      <xdr:rowOff>152400</xdr:rowOff>
    </xdr:to>
    <xdr:sp>
      <xdr:nvSpPr>
        <xdr:cNvPr id="86" name="Line 110"/>
        <xdr:cNvSpPr>
          <a:spLocks/>
        </xdr:cNvSpPr>
      </xdr:nvSpPr>
      <xdr:spPr>
        <a:xfrm flipH="1" flipV="1">
          <a:off x="3286125" y="1190625"/>
          <a:ext cx="1571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8</xdr:row>
      <xdr:rowOff>9525</xdr:rowOff>
    </xdr:from>
    <xdr:to>
      <xdr:col>7</xdr:col>
      <xdr:colOff>390525</xdr:colOff>
      <xdr:row>10</xdr:row>
      <xdr:rowOff>0</xdr:rowOff>
    </xdr:to>
    <xdr:sp>
      <xdr:nvSpPr>
        <xdr:cNvPr id="87" name="Line 111"/>
        <xdr:cNvSpPr>
          <a:spLocks/>
        </xdr:cNvSpPr>
      </xdr:nvSpPr>
      <xdr:spPr>
        <a:xfrm flipV="1">
          <a:off x="5219700" y="1390650"/>
          <a:ext cx="466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47625</xdr:rowOff>
    </xdr:from>
    <xdr:to>
      <xdr:col>1</xdr:col>
      <xdr:colOff>209550</xdr:colOff>
      <xdr:row>1</xdr:row>
      <xdr:rowOff>142875</xdr:rowOff>
    </xdr:to>
    <xdr:sp macro="[0]!Retour_menu">
      <xdr:nvSpPr>
        <xdr:cNvPr id="88" name="AutoShape 112"/>
        <xdr:cNvSpPr>
          <a:spLocks/>
        </xdr:cNvSpPr>
      </xdr:nvSpPr>
      <xdr:spPr>
        <a:xfrm>
          <a:off x="247650" y="47625"/>
          <a:ext cx="723900" cy="342900"/>
        </a:xfrm>
        <a:prstGeom prst="leftArrow">
          <a:avLst>
            <a:gd name="adj" fmla="val -50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5</xdr:row>
      <xdr:rowOff>76200</xdr:rowOff>
    </xdr:from>
    <xdr:ext cx="590550" cy="200025"/>
    <xdr:sp>
      <xdr:nvSpPr>
        <xdr:cNvPr id="1" name="TextBox 1"/>
        <xdr:cNvSpPr txBox="1">
          <a:spLocks noChangeArrowheads="1"/>
        </xdr:cNvSpPr>
      </xdr:nvSpPr>
      <xdr:spPr>
        <a:xfrm>
          <a:off x="333375" y="88582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 = 4 PI ²</a:t>
          </a:r>
        </a:p>
      </xdr:txBody>
    </xdr:sp>
    <xdr:clientData/>
  </xdr:oneCellAnchor>
  <xdr:oneCellAnchor>
    <xdr:from>
      <xdr:col>1</xdr:col>
      <xdr:colOff>381000</xdr:colOff>
      <xdr:row>4</xdr:row>
      <xdr:rowOff>152400</xdr:rowOff>
    </xdr:from>
    <xdr:ext cx="400050" cy="200025"/>
    <xdr:sp>
      <xdr:nvSpPr>
        <xdr:cNvPr id="2" name="TextBox 2"/>
        <xdr:cNvSpPr txBox="1">
          <a:spLocks noChangeArrowheads="1"/>
        </xdr:cNvSpPr>
      </xdr:nvSpPr>
      <xdr:spPr>
        <a:xfrm>
          <a:off x="1143000" y="80010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a² . n²</a:t>
          </a:r>
        </a:p>
      </xdr:txBody>
    </xdr:sp>
    <xdr:clientData/>
  </xdr:oneCellAnchor>
  <xdr:oneCellAnchor>
    <xdr:from>
      <xdr:col>1</xdr:col>
      <xdr:colOff>314325</xdr:colOff>
      <xdr:row>6</xdr:row>
      <xdr:rowOff>0</xdr:rowOff>
    </xdr:from>
    <xdr:ext cx="600075" cy="200025"/>
    <xdr:sp>
      <xdr:nvSpPr>
        <xdr:cNvPr id="3" name="TextBox 3"/>
        <xdr:cNvSpPr txBox="1">
          <a:spLocks noChangeArrowheads="1"/>
        </xdr:cNvSpPr>
      </xdr:nvSpPr>
      <xdr:spPr>
        <a:xfrm>
          <a:off x="1076325" y="97155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 + c + R</a:t>
          </a:r>
        </a:p>
      </xdr:txBody>
    </xdr:sp>
    <xdr:clientData/>
  </xdr:oneCellAnchor>
  <xdr:oneCellAnchor>
    <xdr:from>
      <xdr:col>2</xdr:col>
      <xdr:colOff>219075</xdr:colOff>
      <xdr:row>5</xdr:row>
      <xdr:rowOff>76200</xdr:rowOff>
    </xdr:from>
    <xdr:ext cx="514350" cy="200025"/>
    <xdr:sp>
      <xdr:nvSpPr>
        <xdr:cNvPr id="4" name="TextBox 4"/>
        <xdr:cNvSpPr txBox="1">
          <a:spLocks noChangeArrowheads="1"/>
        </xdr:cNvSpPr>
      </xdr:nvSpPr>
      <xdr:spPr>
        <a:xfrm>
          <a:off x="1743075" y="8858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F' . F'' =</a:t>
          </a:r>
        </a:p>
      </xdr:txBody>
    </xdr:sp>
    <xdr:clientData/>
  </xdr:oneCellAnchor>
  <xdr:twoCellAnchor>
    <xdr:from>
      <xdr:col>1</xdr:col>
      <xdr:colOff>238125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1000125" y="9715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28575</xdr:colOff>
      <xdr:row>4</xdr:row>
      <xdr:rowOff>152400</xdr:rowOff>
    </xdr:from>
    <xdr:ext cx="266700" cy="200025"/>
    <xdr:sp>
      <xdr:nvSpPr>
        <xdr:cNvPr id="6" name="TextBox 6"/>
        <xdr:cNvSpPr txBox="1">
          <a:spLocks noChangeArrowheads="1"/>
        </xdr:cNvSpPr>
      </xdr:nvSpPr>
      <xdr:spPr>
        <a:xfrm>
          <a:off x="3076575" y="8001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oneCellAnchor>
  <xdr:oneCellAnchor>
    <xdr:from>
      <xdr:col>4</xdr:col>
      <xdr:colOff>38100</xdr:colOff>
      <xdr:row>6</xdr:row>
      <xdr:rowOff>0</xdr:rowOff>
    </xdr:from>
    <xdr:ext cx="228600" cy="200025"/>
    <xdr:sp>
      <xdr:nvSpPr>
        <xdr:cNvPr id="7" name="TextBox 7"/>
        <xdr:cNvSpPr txBox="1">
          <a:spLocks noChangeArrowheads="1"/>
        </xdr:cNvSpPr>
      </xdr:nvSpPr>
      <xdr:spPr>
        <a:xfrm>
          <a:off x="3086100" y="9715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µH</a:t>
          </a:r>
        </a:p>
      </xdr:txBody>
    </xdr:sp>
    <xdr:clientData/>
  </xdr:oneCellAnchor>
  <xdr:twoCellAnchor>
    <xdr:from>
      <xdr:col>3</xdr:col>
      <xdr:colOff>57150</xdr:colOff>
      <xdr:row>13</xdr:row>
      <xdr:rowOff>95250</xdr:rowOff>
    </xdr:from>
    <xdr:to>
      <xdr:col>4</xdr:col>
      <xdr:colOff>9525</xdr:colOff>
      <xdr:row>13</xdr:row>
      <xdr:rowOff>95250</xdr:rowOff>
    </xdr:to>
    <xdr:sp>
      <xdr:nvSpPr>
        <xdr:cNvPr id="8" name="Line 8"/>
        <xdr:cNvSpPr>
          <a:spLocks/>
        </xdr:cNvSpPr>
      </xdr:nvSpPr>
      <xdr:spPr>
        <a:xfrm>
          <a:off x="2343150" y="22002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95250</xdr:rowOff>
    </xdr:from>
    <xdr:to>
      <xdr:col>4</xdr:col>
      <xdr:colOff>561975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>
          <a:off x="3114675" y="2200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180975</xdr:colOff>
      <xdr:row>12</xdr:row>
      <xdr:rowOff>76200</xdr:rowOff>
    </xdr:from>
    <xdr:ext cx="352425" cy="200025"/>
    <xdr:sp>
      <xdr:nvSpPr>
        <xdr:cNvPr id="10" name="TextBox 10"/>
        <xdr:cNvSpPr txBox="1">
          <a:spLocks noChangeArrowheads="1"/>
        </xdr:cNvSpPr>
      </xdr:nvSpPr>
      <xdr:spPr>
        <a:xfrm>
          <a:off x="3228975" y="201930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 = r</a:t>
          </a:r>
        </a:p>
      </xdr:txBody>
    </xdr:sp>
    <xdr:clientData/>
  </xdr:oneCellAnchor>
  <xdr:oneCellAnchor>
    <xdr:from>
      <xdr:col>4</xdr:col>
      <xdr:colOff>266700</xdr:colOff>
      <xdr:row>13</xdr:row>
      <xdr:rowOff>123825</xdr:rowOff>
    </xdr:from>
    <xdr:ext cx="142875" cy="200025"/>
    <xdr:sp>
      <xdr:nvSpPr>
        <xdr:cNvPr id="11" name="TextBox 11"/>
        <xdr:cNvSpPr txBox="1">
          <a:spLocks noChangeArrowheads="1"/>
        </xdr:cNvSpPr>
      </xdr:nvSpPr>
      <xdr:spPr>
        <a:xfrm>
          <a:off x="3314700" y="22288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2</xdr:col>
      <xdr:colOff>38100</xdr:colOff>
      <xdr:row>18</xdr:row>
      <xdr:rowOff>85725</xdr:rowOff>
    </xdr:from>
    <xdr:to>
      <xdr:col>3</xdr:col>
      <xdr:colOff>0</xdr:colOff>
      <xdr:row>18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562100" y="3000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76200</xdr:rowOff>
    </xdr:from>
    <xdr:to>
      <xdr:col>3</xdr:col>
      <xdr:colOff>0</xdr:colOff>
      <xdr:row>20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1533525" y="33147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18</xdr:row>
      <xdr:rowOff>0</xdr:rowOff>
    </xdr:from>
    <xdr:ext cx="152400" cy="200025"/>
    <xdr:sp>
      <xdr:nvSpPr>
        <xdr:cNvPr id="14" name="TextBox 14"/>
        <xdr:cNvSpPr txBox="1">
          <a:spLocks noChangeArrowheads="1"/>
        </xdr:cNvSpPr>
      </xdr:nvSpPr>
      <xdr:spPr>
        <a:xfrm>
          <a:off x="2286000" y="2914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3</xdr:col>
      <xdr:colOff>0</xdr:colOff>
      <xdr:row>19</xdr:row>
      <xdr:rowOff>142875</xdr:rowOff>
    </xdr:from>
    <xdr:ext cx="152400" cy="200025"/>
    <xdr:sp>
      <xdr:nvSpPr>
        <xdr:cNvPr id="15" name="TextBox 15"/>
        <xdr:cNvSpPr txBox="1">
          <a:spLocks noChangeArrowheads="1"/>
        </xdr:cNvSpPr>
      </xdr:nvSpPr>
      <xdr:spPr>
        <a:xfrm>
          <a:off x="2286000" y="32194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3</xdr:col>
      <xdr:colOff>152400</xdr:colOff>
      <xdr:row>18</xdr:row>
      <xdr:rowOff>85725</xdr:rowOff>
    </xdr:from>
    <xdr:to>
      <xdr:col>4</xdr:col>
      <xdr:colOff>323850</xdr:colOff>
      <xdr:row>18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2438400" y="30003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142875</xdr:colOff>
      <xdr:row>17</xdr:row>
      <xdr:rowOff>76200</xdr:rowOff>
    </xdr:from>
    <xdr:ext cx="1009650" cy="200025"/>
    <xdr:sp>
      <xdr:nvSpPr>
        <xdr:cNvPr id="17" name="TextBox 17"/>
        <xdr:cNvSpPr txBox="1">
          <a:spLocks noChangeArrowheads="1"/>
        </xdr:cNvSpPr>
      </xdr:nvSpPr>
      <xdr:spPr>
        <a:xfrm>
          <a:off x="2428875" y="2828925"/>
          <a:ext cx="1009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b + 12 c + 2R</a:t>
          </a:r>
        </a:p>
      </xdr:txBody>
    </xdr:sp>
    <xdr:clientData/>
  </xdr:oneCellAnchor>
  <xdr:oneCellAnchor>
    <xdr:from>
      <xdr:col>5</xdr:col>
      <xdr:colOff>228600</xdr:colOff>
      <xdr:row>21</xdr:row>
      <xdr:rowOff>38100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40386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18</xdr:row>
      <xdr:rowOff>104775</xdr:rowOff>
    </xdr:from>
    <xdr:ext cx="1114425" cy="200025"/>
    <xdr:sp>
      <xdr:nvSpPr>
        <xdr:cNvPr id="19" name="TextBox 19"/>
        <xdr:cNvSpPr txBox="1">
          <a:spLocks noChangeArrowheads="1"/>
        </xdr:cNvSpPr>
      </xdr:nvSpPr>
      <xdr:spPr>
        <a:xfrm>
          <a:off x="2362200" y="3019425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b + 10 c + 1,4R</a:t>
          </a:r>
        </a:p>
      </xdr:txBody>
    </xdr:sp>
    <xdr:clientData/>
  </xdr:oneCellAnchor>
  <xdr:oneCellAnchor>
    <xdr:from>
      <xdr:col>3</xdr:col>
      <xdr:colOff>142875</xdr:colOff>
      <xdr:row>19</xdr:row>
      <xdr:rowOff>152400</xdr:rowOff>
    </xdr:from>
    <xdr:ext cx="990600" cy="200025"/>
    <xdr:sp>
      <xdr:nvSpPr>
        <xdr:cNvPr id="20" name="TextBox 20"/>
        <xdr:cNvSpPr txBox="1">
          <a:spLocks noChangeArrowheads="1"/>
        </xdr:cNvSpPr>
      </xdr:nvSpPr>
      <xdr:spPr>
        <a:xfrm>
          <a:off x="2428875" y="3228975"/>
          <a:ext cx="990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0,5 . Log ( 100 +</a:t>
          </a:r>
        </a:p>
      </xdr:txBody>
    </xdr:sp>
    <xdr:clientData/>
  </xdr:oneCellAnchor>
  <xdr:twoCellAnchor>
    <xdr:from>
      <xdr:col>4</xdr:col>
      <xdr:colOff>361950</xdr:colOff>
      <xdr:row>20</xdr:row>
      <xdr:rowOff>76200</xdr:rowOff>
    </xdr:from>
    <xdr:to>
      <xdr:col>5</xdr:col>
      <xdr:colOff>200025</xdr:colOff>
      <xdr:row>20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3409950" y="3314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466725</xdr:colOff>
      <xdr:row>19</xdr:row>
      <xdr:rowOff>85725</xdr:rowOff>
    </xdr:from>
    <xdr:ext cx="333375" cy="200025"/>
    <xdr:sp>
      <xdr:nvSpPr>
        <xdr:cNvPr id="22" name="TextBox 22"/>
        <xdr:cNvSpPr txBox="1">
          <a:spLocks noChangeArrowheads="1"/>
        </xdr:cNvSpPr>
      </xdr:nvSpPr>
      <xdr:spPr>
        <a:xfrm>
          <a:off x="3514725" y="3162300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 R</a:t>
          </a:r>
        </a:p>
      </xdr:txBody>
    </xdr:sp>
    <xdr:clientData/>
  </xdr:oneCellAnchor>
  <xdr:oneCellAnchor>
    <xdr:from>
      <xdr:col>4</xdr:col>
      <xdr:colOff>361950</xdr:colOff>
      <xdr:row>20</xdr:row>
      <xdr:rowOff>76200</xdr:rowOff>
    </xdr:from>
    <xdr:ext cx="571500" cy="200025"/>
    <xdr:sp>
      <xdr:nvSpPr>
        <xdr:cNvPr id="23" name="TextBox 23"/>
        <xdr:cNvSpPr txBox="1">
          <a:spLocks noChangeArrowheads="1"/>
        </xdr:cNvSpPr>
      </xdr:nvSpPr>
      <xdr:spPr>
        <a:xfrm>
          <a:off x="3409950" y="3314700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b + 3 c</a:t>
          </a:r>
        </a:p>
      </xdr:txBody>
    </xdr:sp>
    <xdr:clientData/>
  </xdr:oneCellAnchor>
  <xdr:oneCellAnchor>
    <xdr:from>
      <xdr:col>5</xdr:col>
      <xdr:colOff>190500</xdr:colOff>
      <xdr:row>19</xdr:row>
      <xdr:rowOff>142875</xdr:rowOff>
    </xdr:from>
    <xdr:ext cx="114300" cy="200025"/>
    <xdr:sp>
      <xdr:nvSpPr>
        <xdr:cNvPr id="24" name="TextBox 24"/>
        <xdr:cNvSpPr txBox="1">
          <a:spLocks noChangeArrowheads="1"/>
        </xdr:cNvSpPr>
      </xdr:nvSpPr>
      <xdr:spPr>
        <a:xfrm>
          <a:off x="4000500" y="3219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twoCellAnchor>
    <xdr:from>
      <xdr:col>2</xdr:col>
      <xdr:colOff>180975</xdr:colOff>
      <xdr:row>0</xdr:row>
      <xdr:rowOff>85725</xdr:rowOff>
    </xdr:from>
    <xdr:to>
      <xdr:col>7</xdr:col>
      <xdr:colOff>695325</xdr:colOff>
      <xdr:row>2</xdr:row>
      <xdr:rowOff>0</xdr:rowOff>
    </xdr:to>
    <xdr:sp macro="[0]!Self_F_panier">
      <xdr:nvSpPr>
        <xdr:cNvPr id="25" name="Rectangle 29"/>
        <xdr:cNvSpPr>
          <a:spLocks/>
        </xdr:cNvSpPr>
      </xdr:nvSpPr>
      <xdr:spPr>
        <a:xfrm>
          <a:off x="1704975" y="85725"/>
          <a:ext cx="4324350" cy="2381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BOBINE FOND DE PANIER     ( Cliquez sur ce bouton )</a:t>
          </a:r>
        </a:p>
      </xdr:txBody>
    </xdr:sp>
    <xdr:clientData/>
  </xdr:twoCellAnchor>
  <xdr:oneCellAnchor>
    <xdr:from>
      <xdr:col>6</xdr:col>
      <xdr:colOff>333375</xdr:colOff>
      <xdr:row>5</xdr:row>
      <xdr:rowOff>76200</xdr:rowOff>
    </xdr:from>
    <xdr:ext cx="485775" cy="200025"/>
    <xdr:sp>
      <xdr:nvSpPr>
        <xdr:cNvPr id="26" name="TextBox 31"/>
        <xdr:cNvSpPr txBox="1">
          <a:spLocks noChangeArrowheads="1"/>
        </xdr:cNvSpPr>
      </xdr:nvSpPr>
      <xdr:spPr>
        <a:xfrm>
          <a:off x="4905375" y="88582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 ( µH )</a:t>
          </a:r>
        </a:p>
      </xdr:txBody>
    </xdr:sp>
    <xdr:clientData/>
  </xdr:oneCellAnchor>
  <xdr:oneCellAnchor>
    <xdr:from>
      <xdr:col>7</xdr:col>
      <xdr:colOff>104775</xdr:colOff>
      <xdr:row>5</xdr:row>
      <xdr:rowOff>76200</xdr:rowOff>
    </xdr:from>
    <xdr:ext cx="981075" cy="200025"/>
    <xdr:sp>
      <xdr:nvSpPr>
        <xdr:cNvPr id="27" name="TextBox 32"/>
        <xdr:cNvSpPr txBox="1">
          <a:spLocks noChangeArrowheads="1"/>
        </xdr:cNvSpPr>
      </xdr:nvSpPr>
      <xdr:spPr>
        <a:xfrm>
          <a:off x="5438775" y="885825"/>
          <a:ext cx="981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   0,02 . N ² . R</a:t>
          </a:r>
        </a:p>
      </xdr:txBody>
    </xdr:sp>
    <xdr:clientData/>
  </xdr:oneCellAnchor>
  <xdr:twoCellAnchor>
    <xdr:from>
      <xdr:col>4</xdr:col>
      <xdr:colOff>676275</xdr:colOff>
      <xdr:row>13</xdr:row>
      <xdr:rowOff>95250</xdr:rowOff>
    </xdr:from>
    <xdr:to>
      <xdr:col>8</xdr:col>
      <xdr:colOff>266700</xdr:colOff>
      <xdr:row>13</xdr:row>
      <xdr:rowOff>95250</xdr:rowOff>
    </xdr:to>
    <xdr:sp>
      <xdr:nvSpPr>
        <xdr:cNvPr id="28" name="Line 33"/>
        <xdr:cNvSpPr>
          <a:spLocks/>
        </xdr:cNvSpPr>
      </xdr:nvSpPr>
      <xdr:spPr>
        <a:xfrm>
          <a:off x="3724275" y="22002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95250</xdr:rowOff>
    </xdr:from>
    <xdr:to>
      <xdr:col>8</xdr:col>
      <xdr:colOff>571500</xdr:colOff>
      <xdr:row>13</xdr:row>
      <xdr:rowOff>95250</xdr:rowOff>
    </xdr:to>
    <xdr:sp>
      <xdr:nvSpPr>
        <xdr:cNvPr id="29" name="Line 34"/>
        <xdr:cNvSpPr>
          <a:spLocks/>
        </xdr:cNvSpPr>
      </xdr:nvSpPr>
      <xdr:spPr>
        <a:xfrm flipV="1">
          <a:off x="6667500" y="12287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13</xdr:row>
      <xdr:rowOff>95250</xdr:rowOff>
    </xdr:from>
    <xdr:to>
      <xdr:col>8</xdr:col>
      <xdr:colOff>571500</xdr:colOff>
      <xdr:row>13</xdr:row>
      <xdr:rowOff>95250</xdr:rowOff>
    </xdr:to>
    <xdr:sp>
      <xdr:nvSpPr>
        <xdr:cNvPr id="30" name="Line 36"/>
        <xdr:cNvSpPr>
          <a:spLocks/>
        </xdr:cNvSpPr>
      </xdr:nvSpPr>
      <xdr:spPr>
        <a:xfrm>
          <a:off x="6324600" y="2200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19050</xdr:rowOff>
    </xdr:from>
    <xdr:to>
      <xdr:col>8</xdr:col>
      <xdr:colOff>571500</xdr:colOff>
      <xdr:row>7</xdr:row>
      <xdr:rowOff>104775</xdr:rowOff>
    </xdr:to>
    <xdr:sp>
      <xdr:nvSpPr>
        <xdr:cNvPr id="31" name="Line 37"/>
        <xdr:cNvSpPr>
          <a:spLocks/>
        </xdr:cNvSpPr>
      </xdr:nvSpPr>
      <xdr:spPr>
        <a:xfrm flipH="1" flipV="1">
          <a:off x="6419850" y="9906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28</xdr:row>
      <xdr:rowOff>85725</xdr:rowOff>
    </xdr:from>
    <xdr:to>
      <xdr:col>3</xdr:col>
      <xdr:colOff>723900</xdr:colOff>
      <xdr:row>30</xdr:row>
      <xdr:rowOff>114300</xdr:rowOff>
    </xdr:to>
    <xdr:sp>
      <xdr:nvSpPr>
        <xdr:cNvPr id="32" name="Line 48"/>
        <xdr:cNvSpPr>
          <a:spLocks/>
        </xdr:cNvSpPr>
      </xdr:nvSpPr>
      <xdr:spPr>
        <a:xfrm flipV="1">
          <a:off x="2428875" y="4619625"/>
          <a:ext cx="581025" cy="352425"/>
        </a:xfrm>
        <a:prstGeom prst="line">
          <a:avLst/>
        </a:prstGeom>
        <a:noFill/>
        <a:ln w="19050" cmpd="sng">
          <a:solidFill>
            <a:srgbClr val="00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428625</xdr:colOff>
      <xdr:row>29</xdr:row>
      <xdr:rowOff>142875</xdr:rowOff>
    </xdr:from>
    <xdr:ext cx="161925" cy="200025"/>
    <xdr:sp>
      <xdr:nvSpPr>
        <xdr:cNvPr id="33" name="TextBox 49"/>
        <xdr:cNvSpPr txBox="1">
          <a:spLocks noChangeArrowheads="1"/>
        </xdr:cNvSpPr>
      </xdr:nvSpPr>
      <xdr:spPr>
        <a:xfrm>
          <a:off x="2714625" y="48387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2</xdr:col>
      <xdr:colOff>409575</xdr:colOff>
      <xdr:row>28</xdr:row>
      <xdr:rowOff>133350</xdr:rowOff>
    </xdr:from>
    <xdr:to>
      <xdr:col>3</xdr:col>
      <xdr:colOff>419100</xdr:colOff>
      <xdr:row>29</xdr:row>
      <xdr:rowOff>104775</xdr:rowOff>
    </xdr:to>
    <xdr:sp>
      <xdr:nvSpPr>
        <xdr:cNvPr id="34" name="Line 50"/>
        <xdr:cNvSpPr>
          <a:spLocks/>
        </xdr:cNvSpPr>
      </xdr:nvSpPr>
      <xdr:spPr>
        <a:xfrm flipH="1" flipV="1">
          <a:off x="1933575" y="4667250"/>
          <a:ext cx="771525" cy="133350"/>
        </a:xfrm>
        <a:prstGeom prst="line">
          <a:avLst/>
        </a:prstGeom>
        <a:noFill/>
        <a:ln w="19050" cmpd="sng">
          <a:solidFill>
            <a:srgbClr val="3366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561975</xdr:colOff>
      <xdr:row>28</xdr:row>
      <xdr:rowOff>9525</xdr:rowOff>
    </xdr:from>
    <xdr:ext cx="161925" cy="200025"/>
    <xdr:sp>
      <xdr:nvSpPr>
        <xdr:cNvPr id="35" name="TextBox 51"/>
        <xdr:cNvSpPr txBox="1">
          <a:spLocks noChangeArrowheads="1"/>
        </xdr:cNvSpPr>
      </xdr:nvSpPr>
      <xdr:spPr>
        <a:xfrm>
          <a:off x="2085975" y="45434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3</xdr:col>
      <xdr:colOff>428625</xdr:colOff>
      <xdr:row>27</xdr:row>
      <xdr:rowOff>76200</xdr:rowOff>
    </xdr:from>
    <xdr:to>
      <xdr:col>3</xdr:col>
      <xdr:colOff>428625</xdr:colOff>
      <xdr:row>29</xdr:row>
      <xdr:rowOff>104775</xdr:rowOff>
    </xdr:to>
    <xdr:sp>
      <xdr:nvSpPr>
        <xdr:cNvPr id="36" name="Line 52"/>
        <xdr:cNvSpPr>
          <a:spLocks/>
        </xdr:cNvSpPr>
      </xdr:nvSpPr>
      <xdr:spPr>
        <a:xfrm flipV="1">
          <a:off x="2714625" y="4448175"/>
          <a:ext cx="0" cy="3524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314325</xdr:colOff>
      <xdr:row>28</xdr:row>
      <xdr:rowOff>28575</xdr:rowOff>
    </xdr:from>
    <xdr:ext cx="114300" cy="200025"/>
    <xdr:sp>
      <xdr:nvSpPr>
        <xdr:cNvPr id="37" name="TextBox 53"/>
        <xdr:cNvSpPr txBox="1">
          <a:spLocks noChangeArrowheads="1"/>
        </xdr:cNvSpPr>
      </xdr:nvSpPr>
      <xdr:spPr>
        <a:xfrm>
          <a:off x="2600325" y="4562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3</xdr:col>
      <xdr:colOff>428625</xdr:colOff>
      <xdr:row>29</xdr:row>
      <xdr:rowOff>104775</xdr:rowOff>
    </xdr:from>
    <xdr:to>
      <xdr:col>4</xdr:col>
      <xdr:colOff>228600</xdr:colOff>
      <xdr:row>30</xdr:row>
      <xdr:rowOff>38100</xdr:rowOff>
    </xdr:to>
    <xdr:sp>
      <xdr:nvSpPr>
        <xdr:cNvPr id="38" name="Line 54"/>
        <xdr:cNvSpPr>
          <a:spLocks/>
        </xdr:cNvSpPr>
      </xdr:nvSpPr>
      <xdr:spPr>
        <a:xfrm>
          <a:off x="2714625" y="4800600"/>
          <a:ext cx="56197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28</xdr:row>
      <xdr:rowOff>152400</xdr:rowOff>
    </xdr:from>
    <xdr:ext cx="142875" cy="200025"/>
    <xdr:sp>
      <xdr:nvSpPr>
        <xdr:cNvPr id="39" name="TextBox 55"/>
        <xdr:cNvSpPr txBox="1">
          <a:spLocks noChangeArrowheads="1"/>
        </xdr:cNvSpPr>
      </xdr:nvSpPr>
      <xdr:spPr>
        <a:xfrm>
          <a:off x="2933700" y="46863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0</xdr:col>
      <xdr:colOff>476250</xdr:colOff>
      <xdr:row>8</xdr:row>
      <xdr:rowOff>76200</xdr:rowOff>
    </xdr:from>
    <xdr:to>
      <xdr:col>0</xdr:col>
      <xdr:colOff>733425</xdr:colOff>
      <xdr:row>8</xdr:row>
      <xdr:rowOff>76200</xdr:rowOff>
    </xdr:to>
    <xdr:sp>
      <xdr:nvSpPr>
        <xdr:cNvPr id="40" name="Line 57"/>
        <xdr:cNvSpPr>
          <a:spLocks/>
        </xdr:cNvSpPr>
      </xdr:nvSpPr>
      <xdr:spPr>
        <a:xfrm>
          <a:off x="476250" y="13716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9</xdr:row>
      <xdr:rowOff>95250</xdr:rowOff>
    </xdr:from>
    <xdr:to>
      <xdr:col>0</xdr:col>
      <xdr:colOff>723900</xdr:colOff>
      <xdr:row>9</xdr:row>
      <xdr:rowOff>95250</xdr:rowOff>
    </xdr:to>
    <xdr:sp>
      <xdr:nvSpPr>
        <xdr:cNvPr id="41" name="Line 58"/>
        <xdr:cNvSpPr>
          <a:spLocks/>
        </xdr:cNvSpPr>
      </xdr:nvSpPr>
      <xdr:spPr>
        <a:xfrm>
          <a:off x="457200" y="1552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85725</xdr:rowOff>
    </xdr:from>
    <xdr:to>
      <xdr:col>0</xdr:col>
      <xdr:colOff>733425</xdr:colOff>
      <xdr:row>10</xdr:row>
      <xdr:rowOff>85725</xdr:rowOff>
    </xdr:to>
    <xdr:sp>
      <xdr:nvSpPr>
        <xdr:cNvPr id="42" name="Line 59"/>
        <xdr:cNvSpPr>
          <a:spLocks/>
        </xdr:cNvSpPr>
      </xdr:nvSpPr>
      <xdr:spPr>
        <a:xfrm>
          <a:off x="457200" y="1704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11</xdr:row>
      <xdr:rowOff>85725</xdr:rowOff>
    </xdr:from>
    <xdr:to>
      <xdr:col>0</xdr:col>
      <xdr:colOff>723900</xdr:colOff>
      <xdr:row>11</xdr:row>
      <xdr:rowOff>85725</xdr:rowOff>
    </xdr:to>
    <xdr:sp>
      <xdr:nvSpPr>
        <xdr:cNvPr id="43" name="Line 60"/>
        <xdr:cNvSpPr>
          <a:spLocks/>
        </xdr:cNvSpPr>
      </xdr:nvSpPr>
      <xdr:spPr>
        <a:xfrm>
          <a:off x="419100" y="1866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12</xdr:row>
      <xdr:rowOff>95250</xdr:rowOff>
    </xdr:from>
    <xdr:to>
      <xdr:col>0</xdr:col>
      <xdr:colOff>723900</xdr:colOff>
      <xdr:row>12</xdr:row>
      <xdr:rowOff>95250</xdr:rowOff>
    </xdr:to>
    <xdr:sp>
      <xdr:nvSpPr>
        <xdr:cNvPr id="44" name="Line 61"/>
        <xdr:cNvSpPr>
          <a:spLocks/>
        </xdr:cNvSpPr>
      </xdr:nvSpPr>
      <xdr:spPr>
        <a:xfrm>
          <a:off x="447675" y="2038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13</xdr:row>
      <xdr:rowOff>85725</xdr:rowOff>
    </xdr:from>
    <xdr:to>
      <xdr:col>0</xdr:col>
      <xdr:colOff>733425</xdr:colOff>
      <xdr:row>13</xdr:row>
      <xdr:rowOff>85725</xdr:rowOff>
    </xdr:to>
    <xdr:sp>
      <xdr:nvSpPr>
        <xdr:cNvPr id="45" name="Line 62"/>
        <xdr:cNvSpPr>
          <a:spLocks/>
        </xdr:cNvSpPr>
      </xdr:nvSpPr>
      <xdr:spPr>
        <a:xfrm>
          <a:off x="457200" y="2190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15</xdr:row>
      <xdr:rowOff>95250</xdr:rowOff>
    </xdr:from>
    <xdr:to>
      <xdr:col>0</xdr:col>
      <xdr:colOff>714375</xdr:colOff>
      <xdr:row>15</xdr:row>
      <xdr:rowOff>95250</xdr:rowOff>
    </xdr:to>
    <xdr:sp>
      <xdr:nvSpPr>
        <xdr:cNvPr id="46" name="Line 63"/>
        <xdr:cNvSpPr>
          <a:spLocks/>
        </xdr:cNvSpPr>
      </xdr:nvSpPr>
      <xdr:spPr>
        <a:xfrm>
          <a:off x="447675" y="2524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16</xdr:row>
      <xdr:rowOff>95250</xdr:rowOff>
    </xdr:from>
    <xdr:to>
      <xdr:col>0</xdr:col>
      <xdr:colOff>723900</xdr:colOff>
      <xdr:row>16</xdr:row>
      <xdr:rowOff>95250</xdr:rowOff>
    </xdr:to>
    <xdr:sp>
      <xdr:nvSpPr>
        <xdr:cNvPr id="47" name="Line 64"/>
        <xdr:cNvSpPr>
          <a:spLocks/>
        </xdr:cNvSpPr>
      </xdr:nvSpPr>
      <xdr:spPr>
        <a:xfrm>
          <a:off x="438150" y="26860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18</xdr:row>
      <xdr:rowOff>85725</xdr:rowOff>
    </xdr:from>
    <xdr:to>
      <xdr:col>0</xdr:col>
      <xdr:colOff>733425</xdr:colOff>
      <xdr:row>18</xdr:row>
      <xdr:rowOff>85725</xdr:rowOff>
    </xdr:to>
    <xdr:sp>
      <xdr:nvSpPr>
        <xdr:cNvPr id="48" name="Line 65"/>
        <xdr:cNvSpPr>
          <a:spLocks/>
        </xdr:cNvSpPr>
      </xdr:nvSpPr>
      <xdr:spPr>
        <a:xfrm>
          <a:off x="447675" y="3000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20</xdr:row>
      <xdr:rowOff>104775</xdr:rowOff>
    </xdr:from>
    <xdr:to>
      <xdr:col>0</xdr:col>
      <xdr:colOff>733425</xdr:colOff>
      <xdr:row>20</xdr:row>
      <xdr:rowOff>104775</xdr:rowOff>
    </xdr:to>
    <xdr:sp>
      <xdr:nvSpPr>
        <xdr:cNvPr id="49" name="Line 66"/>
        <xdr:cNvSpPr>
          <a:spLocks/>
        </xdr:cNvSpPr>
      </xdr:nvSpPr>
      <xdr:spPr>
        <a:xfrm>
          <a:off x="447675" y="3343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22</xdr:row>
      <xdr:rowOff>76200</xdr:rowOff>
    </xdr:from>
    <xdr:to>
      <xdr:col>6</xdr:col>
      <xdr:colOff>0</xdr:colOff>
      <xdr:row>27</xdr:row>
      <xdr:rowOff>57150</xdr:rowOff>
    </xdr:to>
    <xdr:sp>
      <xdr:nvSpPr>
        <xdr:cNvPr id="50" name="Line 70"/>
        <xdr:cNvSpPr>
          <a:spLocks/>
        </xdr:cNvSpPr>
      </xdr:nvSpPr>
      <xdr:spPr>
        <a:xfrm flipH="1">
          <a:off x="2752725" y="3638550"/>
          <a:ext cx="1819275" cy="790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25</xdr:row>
      <xdr:rowOff>85725</xdr:rowOff>
    </xdr:from>
    <xdr:to>
      <xdr:col>6</xdr:col>
      <xdr:colOff>9525</xdr:colOff>
      <xdr:row>30</xdr:row>
      <xdr:rowOff>0</xdr:rowOff>
    </xdr:to>
    <xdr:sp>
      <xdr:nvSpPr>
        <xdr:cNvPr id="51" name="Line 71"/>
        <xdr:cNvSpPr>
          <a:spLocks/>
        </xdr:cNvSpPr>
      </xdr:nvSpPr>
      <xdr:spPr>
        <a:xfrm flipH="1">
          <a:off x="3305175" y="4133850"/>
          <a:ext cx="1276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0</xdr:rowOff>
    </xdr:from>
    <xdr:to>
      <xdr:col>3</xdr:col>
      <xdr:colOff>142875</xdr:colOff>
      <xdr:row>30</xdr:row>
      <xdr:rowOff>28575</xdr:rowOff>
    </xdr:to>
    <xdr:sp>
      <xdr:nvSpPr>
        <xdr:cNvPr id="52" name="Line 74"/>
        <xdr:cNvSpPr>
          <a:spLocks/>
        </xdr:cNvSpPr>
      </xdr:nvSpPr>
      <xdr:spPr>
        <a:xfrm>
          <a:off x="1085850" y="4695825"/>
          <a:ext cx="1343025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26</xdr:row>
      <xdr:rowOff>0</xdr:rowOff>
    </xdr:from>
    <xdr:to>
      <xdr:col>1</xdr:col>
      <xdr:colOff>342900</xdr:colOff>
      <xdr:row>29</xdr:row>
      <xdr:rowOff>0</xdr:rowOff>
    </xdr:to>
    <xdr:sp>
      <xdr:nvSpPr>
        <xdr:cNvPr id="53" name="Line 75"/>
        <xdr:cNvSpPr>
          <a:spLocks/>
        </xdr:cNvSpPr>
      </xdr:nvSpPr>
      <xdr:spPr>
        <a:xfrm flipV="1">
          <a:off x="1104900" y="4210050"/>
          <a:ext cx="0" cy="485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23</xdr:row>
      <xdr:rowOff>0</xdr:rowOff>
    </xdr:from>
    <xdr:to>
      <xdr:col>1</xdr:col>
      <xdr:colOff>333375</xdr:colOff>
      <xdr:row>24</xdr:row>
      <xdr:rowOff>0</xdr:rowOff>
    </xdr:to>
    <xdr:sp>
      <xdr:nvSpPr>
        <xdr:cNvPr id="54" name="Line 76"/>
        <xdr:cNvSpPr>
          <a:spLocks/>
        </xdr:cNvSpPr>
      </xdr:nvSpPr>
      <xdr:spPr>
        <a:xfrm>
          <a:off x="1095375" y="3724275"/>
          <a:ext cx="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24</xdr:row>
      <xdr:rowOff>0</xdr:rowOff>
    </xdr:from>
    <xdr:to>
      <xdr:col>2</xdr:col>
      <xdr:colOff>142875</xdr:colOff>
      <xdr:row>24</xdr:row>
      <xdr:rowOff>133350</xdr:rowOff>
    </xdr:to>
    <xdr:sp>
      <xdr:nvSpPr>
        <xdr:cNvPr id="55" name="Line 78"/>
        <xdr:cNvSpPr>
          <a:spLocks/>
        </xdr:cNvSpPr>
      </xdr:nvSpPr>
      <xdr:spPr>
        <a:xfrm>
          <a:off x="1095375" y="3886200"/>
          <a:ext cx="57150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133350</xdr:rowOff>
    </xdr:from>
    <xdr:to>
      <xdr:col>2</xdr:col>
      <xdr:colOff>409575</xdr:colOff>
      <xdr:row>28</xdr:row>
      <xdr:rowOff>85725</xdr:rowOff>
    </xdr:to>
    <xdr:sp>
      <xdr:nvSpPr>
        <xdr:cNvPr id="56" name="Line 80"/>
        <xdr:cNvSpPr>
          <a:spLocks/>
        </xdr:cNvSpPr>
      </xdr:nvSpPr>
      <xdr:spPr>
        <a:xfrm>
          <a:off x="1657350" y="4019550"/>
          <a:ext cx="276225" cy="600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104775</xdr:rowOff>
    </xdr:from>
    <xdr:to>
      <xdr:col>6</xdr:col>
      <xdr:colOff>228600</xdr:colOff>
      <xdr:row>10</xdr:row>
      <xdr:rowOff>0</xdr:rowOff>
    </xdr:to>
    <xdr:sp>
      <xdr:nvSpPr>
        <xdr:cNvPr id="57" name="Line 81"/>
        <xdr:cNvSpPr>
          <a:spLocks/>
        </xdr:cNvSpPr>
      </xdr:nvSpPr>
      <xdr:spPr>
        <a:xfrm flipH="1" flipV="1">
          <a:off x="3295650" y="1076325"/>
          <a:ext cx="15049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8</xdr:row>
      <xdr:rowOff>9525</xdr:rowOff>
    </xdr:from>
    <xdr:to>
      <xdr:col>7</xdr:col>
      <xdr:colOff>428625</xdr:colOff>
      <xdr:row>10</xdr:row>
      <xdr:rowOff>0</xdr:rowOff>
    </xdr:to>
    <xdr:sp>
      <xdr:nvSpPr>
        <xdr:cNvPr id="58" name="Line 82"/>
        <xdr:cNvSpPr>
          <a:spLocks/>
        </xdr:cNvSpPr>
      </xdr:nvSpPr>
      <xdr:spPr>
        <a:xfrm flipV="1">
          <a:off x="5295900" y="1304925"/>
          <a:ext cx="466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76200</xdr:rowOff>
    </xdr:from>
    <xdr:to>
      <xdr:col>1</xdr:col>
      <xdr:colOff>304800</xdr:colOff>
      <xdr:row>2</xdr:row>
      <xdr:rowOff>95250</xdr:rowOff>
    </xdr:to>
    <xdr:sp macro="[0]!Retour_menu">
      <xdr:nvSpPr>
        <xdr:cNvPr id="59" name="AutoShape 83"/>
        <xdr:cNvSpPr>
          <a:spLocks/>
        </xdr:cNvSpPr>
      </xdr:nvSpPr>
      <xdr:spPr>
        <a:xfrm>
          <a:off x="333375" y="76200"/>
          <a:ext cx="733425" cy="342900"/>
        </a:xfrm>
        <a:prstGeom prst="leftArrow">
          <a:avLst>
            <a:gd name="adj" fmla="val -50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47625</xdr:rowOff>
    </xdr:from>
    <xdr:to>
      <xdr:col>10</xdr:col>
      <xdr:colOff>180975</xdr:colOff>
      <xdr:row>1</xdr:row>
      <xdr:rowOff>152400</xdr:rowOff>
    </xdr:to>
    <xdr:sp macro="[0]!Self_à_air">
      <xdr:nvSpPr>
        <xdr:cNvPr id="1" name="Rectangle 1"/>
        <xdr:cNvSpPr>
          <a:spLocks/>
        </xdr:cNvSpPr>
      </xdr:nvSpPr>
      <xdr:spPr>
        <a:xfrm>
          <a:off x="1885950" y="47625"/>
          <a:ext cx="5086350" cy="30480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SELF  A  AIR    ( Cliquez sur ce bouton )</a:t>
          </a:r>
        </a:p>
      </xdr:txBody>
    </xdr:sp>
    <xdr:clientData/>
  </xdr:twoCellAnchor>
  <xdr:twoCellAnchor>
    <xdr:from>
      <xdr:col>2</xdr:col>
      <xdr:colOff>76200</xdr:colOff>
      <xdr:row>30</xdr:row>
      <xdr:rowOff>152400</xdr:rowOff>
    </xdr:from>
    <xdr:to>
      <xdr:col>2</xdr:col>
      <xdr:colOff>276225</xdr:colOff>
      <xdr:row>31</xdr:row>
      <xdr:rowOff>152400</xdr:rowOff>
    </xdr:to>
    <xdr:sp>
      <xdr:nvSpPr>
        <xdr:cNvPr id="2" name="Oval 5"/>
        <xdr:cNvSpPr>
          <a:spLocks/>
        </xdr:cNvSpPr>
      </xdr:nvSpPr>
      <xdr:spPr>
        <a:xfrm>
          <a:off x="1600200" y="5076825"/>
          <a:ext cx="2000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647700</xdr:colOff>
      <xdr:row>27</xdr:row>
      <xdr:rowOff>0</xdr:rowOff>
    </xdr:to>
    <xdr:sp>
      <xdr:nvSpPr>
        <xdr:cNvPr id="3" name="Oval 6"/>
        <xdr:cNvSpPr>
          <a:spLocks/>
        </xdr:cNvSpPr>
      </xdr:nvSpPr>
      <xdr:spPr>
        <a:xfrm>
          <a:off x="1990725" y="4276725"/>
          <a:ext cx="18097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31</xdr:row>
      <xdr:rowOff>9525</xdr:rowOff>
    </xdr:from>
    <xdr:to>
      <xdr:col>2</xdr:col>
      <xdr:colOff>714375</xdr:colOff>
      <xdr:row>32</xdr:row>
      <xdr:rowOff>9525</xdr:rowOff>
    </xdr:to>
    <xdr:sp>
      <xdr:nvSpPr>
        <xdr:cNvPr id="4" name="Oval 7"/>
        <xdr:cNvSpPr>
          <a:spLocks/>
        </xdr:cNvSpPr>
      </xdr:nvSpPr>
      <xdr:spPr>
        <a:xfrm>
          <a:off x="2057400" y="5095875"/>
          <a:ext cx="18097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26</xdr:row>
      <xdr:rowOff>0</xdr:rowOff>
    </xdr:from>
    <xdr:to>
      <xdr:col>3</xdr:col>
      <xdr:colOff>333375</xdr:colOff>
      <xdr:row>27</xdr:row>
      <xdr:rowOff>0</xdr:rowOff>
    </xdr:to>
    <xdr:sp>
      <xdr:nvSpPr>
        <xdr:cNvPr id="5" name="Oval 9"/>
        <xdr:cNvSpPr>
          <a:spLocks/>
        </xdr:cNvSpPr>
      </xdr:nvSpPr>
      <xdr:spPr>
        <a:xfrm>
          <a:off x="2457450" y="4276725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25</xdr:row>
      <xdr:rowOff>152400</xdr:rowOff>
    </xdr:from>
    <xdr:to>
      <xdr:col>4</xdr:col>
      <xdr:colOff>0</xdr:colOff>
      <xdr:row>26</xdr:row>
      <xdr:rowOff>152400</xdr:rowOff>
    </xdr:to>
    <xdr:sp>
      <xdr:nvSpPr>
        <xdr:cNvPr id="6" name="Oval 10"/>
        <xdr:cNvSpPr>
          <a:spLocks/>
        </xdr:cNvSpPr>
      </xdr:nvSpPr>
      <xdr:spPr>
        <a:xfrm>
          <a:off x="2886075" y="4267200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26</xdr:row>
      <xdr:rowOff>0</xdr:rowOff>
    </xdr:from>
    <xdr:to>
      <xdr:col>4</xdr:col>
      <xdr:colOff>485775</xdr:colOff>
      <xdr:row>27</xdr:row>
      <xdr:rowOff>0</xdr:rowOff>
    </xdr:to>
    <xdr:sp>
      <xdr:nvSpPr>
        <xdr:cNvPr id="7" name="Oval 11"/>
        <xdr:cNvSpPr>
          <a:spLocks/>
        </xdr:cNvSpPr>
      </xdr:nvSpPr>
      <xdr:spPr>
        <a:xfrm>
          <a:off x="3371850" y="4276725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31</xdr:row>
      <xdr:rowOff>0</xdr:rowOff>
    </xdr:from>
    <xdr:to>
      <xdr:col>3</xdr:col>
      <xdr:colOff>390525</xdr:colOff>
      <xdr:row>32</xdr:row>
      <xdr:rowOff>0</xdr:rowOff>
    </xdr:to>
    <xdr:sp>
      <xdr:nvSpPr>
        <xdr:cNvPr id="8" name="Oval 12"/>
        <xdr:cNvSpPr>
          <a:spLocks/>
        </xdr:cNvSpPr>
      </xdr:nvSpPr>
      <xdr:spPr>
        <a:xfrm>
          <a:off x="2514600" y="5086350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30</xdr:row>
      <xdr:rowOff>152400</xdr:rowOff>
    </xdr:from>
    <xdr:to>
      <xdr:col>4</xdr:col>
      <xdr:colOff>95250</xdr:colOff>
      <xdr:row>31</xdr:row>
      <xdr:rowOff>152400</xdr:rowOff>
    </xdr:to>
    <xdr:sp>
      <xdr:nvSpPr>
        <xdr:cNvPr id="9" name="Oval 13"/>
        <xdr:cNvSpPr>
          <a:spLocks/>
        </xdr:cNvSpPr>
      </xdr:nvSpPr>
      <xdr:spPr>
        <a:xfrm>
          <a:off x="2981325" y="5076825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4</xdr:col>
      <xdr:colOff>581025</xdr:colOff>
      <xdr:row>32</xdr:row>
      <xdr:rowOff>0</xdr:rowOff>
    </xdr:to>
    <xdr:sp>
      <xdr:nvSpPr>
        <xdr:cNvPr id="10" name="Oval 14"/>
        <xdr:cNvSpPr>
          <a:spLocks/>
        </xdr:cNvSpPr>
      </xdr:nvSpPr>
      <xdr:spPr>
        <a:xfrm>
          <a:off x="3467100" y="5086350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38100</xdr:rowOff>
    </xdr:from>
    <xdr:to>
      <xdr:col>2</xdr:col>
      <xdr:colOff>476250</xdr:colOff>
      <xdr:row>31</xdr:row>
      <xdr:rowOff>9525</xdr:rowOff>
    </xdr:to>
    <xdr:sp>
      <xdr:nvSpPr>
        <xdr:cNvPr id="11" name="Line 18"/>
        <xdr:cNvSpPr>
          <a:spLocks/>
        </xdr:cNvSpPr>
      </xdr:nvSpPr>
      <xdr:spPr>
        <a:xfrm flipH="1">
          <a:off x="1609725" y="4314825"/>
          <a:ext cx="3905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26</xdr:row>
      <xdr:rowOff>123825</xdr:rowOff>
    </xdr:from>
    <xdr:to>
      <xdr:col>2</xdr:col>
      <xdr:colOff>628650</xdr:colOff>
      <xdr:row>31</xdr:row>
      <xdr:rowOff>95250</xdr:rowOff>
    </xdr:to>
    <xdr:sp>
      <xdr:nvSpPr>
        <xdr:cNvPr id="12" name="Line 19"/>
        <xdr:cNvSpPr>
          <a:spLocks/>
        </xdr:cNvSpPr>
      </xdr:nvSpPr>
      <xdr:spPr>
        <a:xfrm flipH="1">
          <a:off x="1790700" y="4400550"/>
          <a:ext cx="3619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26</xdr:row>
      <xdr:rowOff>38100</xdr:rowOff>
    </xdr:from>
    <xdr:to>
      <xdr:col>3</xdr:col>
      <xdr:colOff>180975</xdr:colOff>
      <xdr:row>31</xdr:row>
      <xdr:rowOff>57150</xdr:rowOff>
    </xdr:to>
    <xdr:sp>
      <xdr:nvSpPr>
        <xdr:cNvPr id="13" name="Line 20"/>
        <xdr:cNvSpPr>
          <a:spLocks/>
        </xdr:cNvSpPr>
      </xdr:nvSpPr>
      <xdr:spPr>
        <a:xfrm flipH="1">
          <a:off x="2085975" y="4314825"/>
          <a:ext cx="3810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26</xdr:row>
      <xdr:rowOff>95250</xdr:rowOff>
    </xdr:from>
    <xdr:to>
      <xdr:col>3</xdr:col>
      <xdr:colOff>323850</xdr:colOff>
      <xdr:row>31</xdr:row>
      <xdr:rowOff>123825</xdr:rowOff>
    </xdr:to>
    <xdr:sp>
      <xdr:nvSpPr>
        <xdr:cNvPr id="14" name="Line 21"/>
        <xdr:cNvSpPr>
          <a:spLocks/>
        </xdr:cNvSpPr>
      </xdr:nvSpPr>
      <xdr:spPr>
        <a:xfrm flipH="1">
          <a:off x="2238375" y="4371975"/>
          <a:ext cx="3714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26</xdr:row>
      <xdr:rowOff>38100</xdr:rowOff>
    </xdr:from>
    <xdr:to>
      <xdr:col>3</xdr:col>
      <xdr:colOff>600075</xdr:colOff>
      <xdr:row>31</xdr:row>
      <xdr:rowOff>76200</xdr:rowOff>
    </xdr:to>
    <xdr:sp>
      <xdr:nvSpPr>
        <xdr:cNvPr id="15" name="Line 22"/>
        <xdr:cNvSpPr>
          <a:spLocks/>
        </xdr:cNvSpPr>
      </xdr:nvSpPr>
      <xdr:spPr>
        <a:xfrm flipH="1">
          <a:off x="2514600" y="4314825"/>
          <a:ext cx="3714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26</xdr:row>
      <xdr:rowOff>104775</xdr:rowOff>
    </xdr:from>
    <xdr:to>
      <xdr:col>4</xdr:col>
      <xdr:colOff>0</xdr:colOff>
      <xdr:row>31</xdr:row>
      <xdr:rowOff>133350</xdr:rowOff>
    </xdr:to>
    <xdr:sp>
      <xdr:nvSpPr>
        <xdr:cNvPr id="16" name="Line 23"/>
        <xdr:cNvSpPr>
          <a:spLocks/>
        </xdr:cNvSpPr>
      </xdr:nvSpPr>
      <xdr:spPr>
        <a:xfrm flipH="1">
          <a:off x="2667000" y="4381500"/>
          <a:ext cx="381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26</xdr:row>
      <xdr:rowOff>57150</xdr:rowOff>
    </xdr:from>
    <xdr:to>
      <xdr:col>4</xdr:col>
      <xdr:colOff>323850</xdr:colOff>
      <xdr:row>31</xdr:row>
      <xdr:rowOff>38100</xdr:rowOff>
    </xdr:to>
    <xdr:sp>
      <xdr:nvSpPr>
        <xdr:cNvPr id="17" name="Line 24"/>
        <xdr:cNvSpPr>
          <a:spLocks/>
        </xdr:cNvSpPr>
      </xdr:nvSpPr>
      <xdr:spPr>
        <a:xfrm flipH="1">
          <a:off x="2990850" y="4333875"/>
          <a:ext cx="3810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26</xdr:row>
      <xdr:rowOff>104775</xdr:rowOff>
    </xdr:from>
    <xdr:to>
      <xdr:col>4</xdr:col>
      <xdr:colOff>476250</xdr:colOff>
      <xdr:row>31</xdr:row>
      <xdr:rowOff>123825</xdr:rowOff>
    </xdr:to>
    <xdr:sp>
      <xdr:nvSpPr>
        <xdr:cNvPr id="18" name="Line 25"/>
        <xdr:cNvSpPr>
          <a:spLocks/>
        </xdr:cNvSpPr>
      </xdr:nvSpPr>
      <xdr:spPr>
        <a:xfrm flipH="1">
          <a:off x="3133725" y="4381500"/>
          <a:ext cx="390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26</xdr:row>
      <xdr:rowOff>95250</xdr:rowOff>
    </xdr:from>
    <xdr:to>
      <xdr:col>2</xdr:col>
      <xdr:colOff>219075</xdr:colOff>
      <xdr:row>29</xdr:row>
      <xdr:rowOff>76200</xdr:rowOff>
    </xdr:to>
    <xdr:sp>
      <xdr:nvSpPr>
        <xdr:cNvPr id="19" name="Line 26"/>
        <xdr:cNvSpPr>
          <a:spLocks/>
        </xdr:cNvSpPr>
      </xdr:nvSpPr>
      <xdr:spPr>
        <a:xfrm>
          <a:off x="1724025" y="4371975"/>
          <a:ext cx="19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28</xdr:row>
      <xdr:rowOff>57150</xdr:rowOff>
    </xdr:from>
    <xdr:to>
      <xdr:col>2</xdr:col>
      <xdr:colOff>76200</xdr:colOff>
      <xdr:row>31</xdr:row>
      <xdr:rowOff>85725</xdr:rowOff>
    </xdr:to>
    <xdr:sp>
      <xdr:nvSpPr>
        <xdr:cNvPr id="20" name="Line 27"/>
        <xdr:cNvSpPr>
          <a:spLocks/>
        </xdr:cNvSpPr>
      </xdr:nvSpPr>
      <xdr:spPr>
        <a:xfrm flipH="1" flipV="1">
          <a:off x="1581150" y="4657725"/>
          <a:ext cx="190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26</xdr:row>
      <xdr:rowOff>85725</xdr:rowOff>
    </xdr:from>
    <xdr:to>
      <xdr:col>2</xdr:col>
      <xdr:colOff>676275</xdr:colOff>
      <xdr:row>29</xdr:row>
      <xdr:rowOff>142875</xdr:rowOff>
    </xdr:to>
    <xdr:sp>
      <xdr:nvSpPr>
        <xdr:cNvPr id="21" name="Line 28"/>
        <xdr:cNvSpPr>
          <a:spLocks/>
        </xdr:cNvSpPr>
      </xdr:nvSpPr>
      <xdr:spPr>
        <a:xfrm>
          <a:off x="2181225" y="4362450"/>
          <a:ext cx="190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28</xdr:row>
      <xdr:rowOff>47625</xdr:rowOff>
    </xdr:from>
    <xdr:to>
      <xdr:col>2</xdr:col>
      <xdr:colOff>533400</xdr:colOff>
      <xdr:row>31</xdr:row>
      <xdr:rowOff>85725</xdr:rowOff>
    </xdr:to>
    <xdr:sp>
      <xdr:nvSpPr>
        <xdr:cNvPr id="22" name="Line 29"/>
        <xdr:cNvSpPr>
          <a:spLocks/>
        </xdr:cNvSpPr>
      </xdr:nvSpPr>
      <xdr:spPr>
        <a:xfrm flipH="1" flipV="1">
          <a:off x="2047875" y="46482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26</xdr:row>
      <xdr:rowOff>76200</xdr:rowOff>
    </xdr:from>
    <xdr:to>
      <xdr:col>3</xdr:col>
      <xdr:colOff>361950</xdr:colOff>
      <xdr:row>29</xdr:row>
      <xdr:rowOff>95250</xdr:rowOff>
    </xdr:to>
    <xdr:sp>
      <xdr:nvSpPr>
        <xdr:cNvPr id="23" name="Line 30"/>
        <xdr:cNvSpPr>
          <a:spLocks/>
        </xdr:cNvSpPr>
      </xdr:nvSpPr>
      <xdr:spPr>
        <a:xfrm>
          <a:off x="2609850" y="4352925"/>
          <a:ext cx="38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28</xdr:row>
      <xdr:rowOff>76200</xdr:rowOff>
    </xdr:from>
    <xdr:to>
      <xdr:col>3</xdr:col>
      <xdr:colOff>228600</xdr:colOff>
      <xdr:row>31</xdr:row>
      <xdr:rowOff>85725</xdr:rowOff>
    </xdr:to>
    <xdr:sp>
      <xdr:nvSpPr>
        <xdr:cNvPr id="24" name="Line 31"/>
        <xdr:cNvSpPr>
          <a:spLocks/>
        </xdr:cNvSpPr>
      </xdr:nvSpPr>
      <xdr:spPr>
        <a:xfrm flipH="1" flipV="1">
          <a:off x="2476500" y="4676775"/>
          <a:ext cx="38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76200</xdr:rowOff>
    </xdr:from>
    <xdr:to>
      <xdr:col>4</xdr:col>
      <xdr:colOff>76200</xdr:colOff>
      <xdr:row>29</xdr:row>
      <xdr:rowOff>85725</xdr:rowOff>
    </xdr:to>
    <xdr:sp>
      <xdr:nvSpPr>
        <xdr:cNvPr id="25" name="Line 32"/>
        <xdr:cNvSpPr>
          <a:spLocks/>
        </xdr:cNvSpPr>
      </xdr:nvSpPr>
      <xdr:spPr>
        <a:xfrm>
          <a:off x="3057525" y="4352925"/>
          <a:ext cx="66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28</xdr:row>
      <xdr:rowOff>28575</xdr:rowOff>
    </xdr:from>
    <xdr:to>
      <xdr:col>3</xdr:col>
      <xdr:colOff>676275</xdr:colOff>
      <xdr:row>31</xdr:row>
      <xdr:rowOff>85725</xdr:rowOff>
    </xdr:to>
    <xdr:sp>
      <xdr:nvSpPr>
        <xdr:cNvPr id="26" name="Line 33"/>
        <xdr:cNvSpPr>
          <a:spLocks/>
        </xdr:cNvSpPr>
      </xdr:nvSpPr>
      <xdr:spPr>
        <a:xfrm flipH="1" flipV="1">
          <a:off x="2933700" y="4629150"/>
          <a:ext cx="28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26</xdr:row>
      <xdr:rowOff>76200</xdr:rowOff>
    </xdr:from>
    <xdr:to>
      <xdr:col>4</xdr:col>
      <xdr:colOff>571500</xdr:colOff>
      <xdr:row>31</xdr:row>
      <xdr:rowOff>57150</xdr:rowOff>
    </xdr:to>
    <xdr:sp>
      <xdr:nvSpPr>
        <xdr:cNvPr id="27" name="Line 34"/>
        <xdr:cNvSpPr>
          <a:spLocks/>
        </xdr:cNvSpPr>
      </xdr:nvSpPr>
      <xdr:spPr>
        <a:xfrm flipH="1" flipV="1">
          <a:off x="3533775" y="4352925"/>
          <a:ext cx="857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28</xdr:row>
      <xdr:rowOff>38100</xdr:rowOff>
    </xdr:from>
    <xdr:to>
      <xdr:col>4</xdr:col>
      <xdr:colOff>419100</xdr:colOff>
      <xdr:row>31</xdr:row>
      <xdr:rowOff>104775</xdr:rowOff>
    </xdr:to>
    <xdr:sp>
      <xdr:nvSpPr>
        <xdr:cNvPr id="28" name="Line 35"/>
        <xdr:cNvSpPr>
          <a:spLocks/>
        </xdr:cNvSpPr>
      </xdr:nvSpPr>
      <xdr:spPr>
        <a:xfrm flipH="1" flipV="1">
          <a:off x="3409950" y="4638675"/>
          <a:ext cx="571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29</xdr:row>
      <xdr:rowOff>0</xdr:rowOff>
    </xdr:from>
    <xdr:to>
      <xdr:col>5</xdr:col>
      <xdr:colOff>723900</xdr:colOff>
      <xdr:row>29</xdr:row>
      <xdr:rowOff>0</xdr:rowOff>
    </xdr:to>
    <xdr:sp>
      <xdr:nvSpPr>
        <xdr:cNvPr id="29" name="Line 36"/>
        <xdr:cNvSpPr>
          <a:spLocks/>
        </xdr:cNvSpPr>
      </xdr:nvSpPr>
      <xdr:spPr>
        <a:xfrm>
          <a:off x="742950" y="4762500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23</xdr:row>
      <xdr:rowOff>76200</xdr:rowOff>
    </xdr:from>
    <xdr:to>
      <xdr:col>5</xdr:col>
      <xdr:colOff>9525</xdr:colOff>
      <xdr:row>23</xdr:row>
      <xdr:rowOff>76200</xdr:rowOff>
    </xdr:to>
    <xdr:sp>
      <xdr:nvSpPr>
        <xdr:cNvPr id="30" name="Line 39"/>
        <xdr:cNvSpPr>
          <a:spLocks/>
        </xdr:cNvSpPr>
      </xdr:nvSpPr>
      <xdr:spPr>
        <a:xfrm flipH="1">
          <a:off x="2476500" y="38671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23</xdr:row>
      <xdr:rowOff>76200</xdr:rowOff>
    </xdr:from>
    <xdr:to>
      <xdr:col>3</xdr:col>
      <xdr:colOff>190500</xdr:colOff>
      <xdr:row>26</xdr:row>
      <xdr:rowOff>0</xdr:rowOff>
    </xdr:to>
    <xdr:sp>
      <xdr:nvSpPr>
        <xdr:cNvPr id="31" name="Line 40"/>
        <xdr:cNvSpPr>
          <a:spLocks/>
        </xdr:cNvSpPr>
      </xdr:nvSpPr>
      <xdr:spPr>
        <a:xfrm flipH="1">
          <a:off x="2143125" y="3867150"/>
          <a:ext cx="333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29</xdr:row>
      <xdr:rowOff>9525</xdr:rowOff>
    </xdr:from>
    <xdr:to>
      <xdr:col>1</xdr:col>
      <xdr:colOff>742950</xdr:colOff>
      <xdr:row>35</xdr:row>
      <xdr:rowOff>28575</xdr:rowOff>
    </xdr:to>
    <xdr:sp>
      <xdr:nvSpPr>
        <xdr:cNvPr id="32" name="Line 41"/>
        <xdr:cNvSpPr>
          <a:spLocks/>
        </xdr:cNvSpPr>
      </xdr:nvSpPr>
      <xdr:spPr>
        <a:xfrm>
          <a:off x="1504950" y="47720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31</xdr:row>
      <xdr:rowOff>95250</xdr:rowOff>
    </xdr:from>
    <xdr:to>
      <xdr:col>4</xdr:col>
      <xdr:colOff>581025</xdr:colOff>
      <xdr:row>35</xdr:row>
      <xdr:rowOff>0</xdr:rowOff>
    </xdr:to>
    <xdr:sp>
      <xdr:nvSpPr>
        <xdr:cNvPr id="33" name="Line 42"/>
        <xdr:cNvSpPr>
          <a:spLocks/>
        </xdr:cNvSpPr>
      </xdr:nvSpPr>
      <xdr:spPr>
        <a:xfrm>
          <a:off x="3629025" y="5181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34</xdr:row>
      <xdr:rowOff>0</xdr:rowOff>
    </xdr:from>
    <xdr:to>
      <xdr:col>4</xdr:col>
      <xdr:colOff>581025</xdr:colOff>
      <xdr:row>34</xdr:row>
      <xdr:rowOff>0</xdr:rowOff>
    </xdr:to>
    <xdr:sp>
      <xdr:nvSpPr>
        <xdr:cNvPr id="34" name="Line 43"/>
        <xdr:cNvSpPr>
          <a:spLocks/>
        </xdr:cNvSpPr>
      </xdr:nvSpPr>
      <xdr:spPr>
        <a:xfrm>
          <a:off x="1504950" y="55721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190500</xdr:colOff>
      <xdr:row>33</xdr:row>
      <xdr:rowOff>0</xdr:rowOff>
    </xdr:from>
    <xdr:ext cx="95250" cy="209550"/>
    <xdr:sp>
      <xdr:nvSpPr>
        <xdr:cNvPr id="35" name="TextBox 44"/>
        <xdr:cNvSpPr txBox="1">
          <a:spLocks noChangeArrowheads="1"/>
        </xdr:cNvSpPr>
      </xdr:nvSpPr>
      <xdr:spPr>
        <a:xfrm>
          <a:off x="1714500" y="5410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200025</xdr:colOff>
      <xdr:row>32</xdr:row>
      <xdr:rowOff>133350</xdr:rowOff>
    </xdr:from>
    <xdr:ext cx="1657350" cy="200025"/>
    <xdr:sp>
      <xdr:nvSpPr>
        <xdr:cNvPr id="36" name="TextBox 45"/>
        <xdr:cNvSpPr txBox="1">
          <a:spLocks noChangeArrowheads="1"/>
        </xdr:cNvSpPr>
      </xdr:nvSpPr>
      <xdr:spPr>
        <a:xfrm>
          <a:off x="1724025" y="5381625"/>
          <a:ext cx="1657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Longueur du bobinage ( b )</a:t>
          </a:r>
        </a:p>
      </xdr:txBody>
    </xdr:sp>
    <xdr:clientData/>
  </xdr:oneCellAnchor>
  <xdr:twoCellAnchor>
    <xdr:from>
      <xdr:col>1</xdr:col>
      <xdr:colOff>0</xdr:colOff>
      <xdr:row>25</xdr:row>
      <xdr:rowOff>152400</xdr:rowOff>
    </xdr:from>
    <xdr:to>
      <xdr:col>2</xdr:col>
      <xdr:colOff>123825</xdr:colOff>
      <xdr:row>25</xdr:row>
      <xdr:rowOff>152400</xdr:rowOff>
    </xdr:to>
    <xdr:sp>
      <xdr:nvSpPr>
        <xdr:cNvPr id="37" name="Line 47"/>
        <xdr:cNvSpPr>
          <a:spLocks/>
        </xdr:cNvSpPr>
      </xdr:nvSpPr>
      <xdr:spPr>
        <a:xfrm>
          <a:off x="762000" y="4267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142875</xdr:rowOff>
    </xdr:from>
    <xdr:to>
      <xdr:col>2</xdr:col>
      <xdr:colOff>152400</xdr:colOff>
      <xdr:row>30</xdr:row>
      <xdr:rowOff>142875</xdr:rowOff>
    </xdr:to>
    <xdr:sp>
      <xdr:nvSpPr>
        <xdr:cNvPr id="38" name="Line 48"/>
        <xdr:cNvSpPr>
          <a:spLocks/>
        </xdr:cNvSpPr>
      </xdr:nvSpPr>
      <xdr:spPr>
        <a:xfrm flipH="1">
          <a:off x="771525" y="50673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25</xdr:row>
      <xdr:rowOff>152400</xdr:rowOff>
    </xdr:from>
    <xdr:to>
      <xdr:col>1</xdr:col>
      <xdr:colOff>333375</xdr:colOff>
      <xdr:row>29</xdr:row>
      <xdr:rowOff>0</xdr:rowOff>
    </xdr:to>
    <xdr:sp>
      <xdr:nvSpPr>
        <xdr:cNvPr id="39" name="Line 49"/>
        <xdr:cNvSpPr>
          <a:spLocks/>
        </xdr:cNvSpPr>
      </xdr:nvSpPr>
      <xdr:spPr>
        <a:xfrm flipV="1">
          <a:off x="1095375" y="42672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29</xdr:row>
      <xdr:rowOff>9525</xdr:rowOff>
    </xdr:from>
    <xdr:to>
      <xdr:col>1</xdr:col>
      <xdr:colOff>314325</xdr:colOff>
      <xdr:row>30</xdr:row>
      <xdr:rowOff>152400</xdr:rowOff>
    </xdr:to>
    <xdr:sp>
      <xdr:nvSpPr>
        <xdr:cNvPr id="40" name="Line 51"/>
        <xdr:cNvSpPr>
          <a:spLocks/>
        </xdr:cNvSpPr>
      </xdr:nvSpPr>
      <xdr:spPr>
        <a:xfrm>
          <a:off x="1076325" y="47720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371475</xdr:colOff>
      <xdr:row>29</xdr:row>
      <xdr:rowOff>47625</xdr:rowOff>
    </xdr:from>
    <xdr:ext cx="142875" cy="209550"/>
    <xdr:sp>
      <xdr:nvSpPr>
        <xdr:cNvPr id="41" name="TextBox 52"/>
        <xdr:cNvSpPr txBox="1">
          <a:spLocks noChangeArrowheads="1"/>
        </xdr:cNvSpPr>
      </xdr:nvSpPr>
      <xdr:spPr>
        <a:xfrm>
          <a:off x="1133475" y="4810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1</xdr:col>
      <xdr:colOff>390525</xdr:colOff>
      <xdr:row>27</xdr:row>
      <xdr:rowOff>0</xdr:rowOff>
    </xdr:from>
    <xdr:ext cx="180975" cy="209550"/>
    <xdr:sp>
      <xdr:nvSpPr>
        <xdr:cNvPr id="42" name="TextBox 53"/>
        <xdr:cNvSpPr txBox="1">
          <a:spLocks noChangeArrowheads="1"/>
        </xdr:cNvSpPr>
      </xdr:nvSpPr>
      <xdr:spPr>
        <a:xfrm>
          <a:off x="1152525" y="44386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4</xdr:col>
      <xdr:colOff>514350</xdr:colOff>
      <xdr:row>26</xdr:row>
      <xdr:rowOff>95250</xdr:rowOff>
    </xdr:from>
    <xdr:to>
      <xdr:col>5</xdr:col>
      <xdr:colOff>676275</xdr:colOff>
      <xdr:row>26</xdr:row>
      <xdr:rowOff>95250</xdr:rowOff>
    </xdr:to>
    <xdr:sp>
      <xdr:nvSpPr>
        <xdr:cNvPr id="43" name="Line 54"/>
        <xdr:cNvSpPr>
          <a:spLocks/>
        </xdr:cNvSpPr>
      </xdr:nvSpPr>
      <xdr:spPr>
        <a:xfrm>
          <a:off x="3562350" y="43719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26</xdr:row>
      <xdr:rowOff>95250</xdr:rowOff>
    </xdr:from>
    <xdr:to>
      <xdr:col>5</xdr:col>
      <xdr:colOff>381000</xdr:colOff>
      <xdr:row>29</xdr:row>
      <xdr:rowOff>0</xdr:rowOff>
    </xdr:to>
    <xdr:sp>
      <xdr:nvSpPr>
        <xdr:cNvPr id="44" name="Line 55"/>
        <xdr:cNvSpPr>
          <a:spLocks/>
        </xdr:cNvSpPr>
      </xdr:nvSpPr>
      <xdr:spPr>
        <a:xfrm flipV="1">
          <a:off x="4191000" y="43719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466725</xdr:colOff>
      <xdr:row>27</xdr:row>
      <xdr:rowOff>9525</xdr:rowOff>
    </xdr:from>
    <xdr:ext cx="161925" cy="209550"/>
    <xdr:sp>
      <xdr:nvSpPr>
        <xdr:cNvPr id="45" name="TextBox 56"/>
        <xdr:cNvSpPr txBox="1">
          <a:spLocks noChangeArrowheads="1"/>
        </xdr:cNvSpPr>
      </xdr:nvSpPr>
      <xdr:spPr>
        <a:xfrm>
          <a:off x="4276725" y="444817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4</xdr:col>
      <xdr:colOff>581025</xdr:colOff>
      <xdr:row>31</xdr:row>
      <xdr:rowOff>9525</xdr:rowOff>
    </xdr:from>
    <xdr:to>
      <xdr:col>5</xdr:col>
      <xdr:colOff>533400</xdr:colOff>
      <xdr:row>31</xdr:row>
      <xdr:rowOff>9525</xdr:rowOff>
    </xdr:to>
    <xdr:sp>
      <xdr:nvSpPr>
        <xdr:cNvPr id="46" name="Line 57"/>
        <xdr:cNvSpPr>
          <a:spLocks/>
        </xdr:cNvSpPr>
      </xdr:nvSpPr>
      <xdr:spPr>
        <a:xfrm>
          <a:off x="3629025" y="50958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32</xdr:row>
      <xdr:rowOff>9525</xdr:rowOff>
    </xdr:from>
    <xdr:to>
      <xdr:col>5</xdr:col>
      <xdr:colOff>552450</xdr:colOff>
      <xdr:row>32</xdr:row>
      <xdr:rowOff>9525</xdr:rowOff>
    </xdr:to>
    <xdr:sp>
      <xdr:nvSpPr>
        <xdr:cNvPr id="47" name="Line 58"/>
        <xdr:cNvSpPr>
          <a:spLocks/>
        </xdr:cNvSpPr>
      </xdr:nvSpPr>
      <xdr:spPr>
        <a:xfrm>
          <a:off x="3552825" y="5257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29</xdr:row>
      <xdr:rowOff>133350</xdr:rowOff>
    </xdr:from>
    <xdr:to>
      <xdr:col>5</xdr:col>
      <xdr:colOff>371475</xdr:colOff>
      <xdr:row>31</xdr:row>
      <xdr:rowOff>9525</xdr:rowOff>
    </xdr:to>
    <xdr:sp>
      <xdr:nvSpPr>
        <xdr:cNvPr id="48" name="Line 59"/>
        <xdr:cNvSpPr>
          <a:spLocks/>
        </xdr:cNvSpPr>
      </xdr:nvSpPr>
      <xdr:spPr>
        <a:xfrm>
          <a:off x="4181475" y="4895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31</xdr:row>
      <xdr:rowOff>9525</xdr:rowOff>
    </xdr:from>
    <xdr:to>
      <xdr:col>5</xdr:col>
      <xdr:colOff>371475</xdr:colOff>
      <xdr:row>32</xdr:row>
      <xdr:rowOff>9525</xdr:rowOff>
    </xdr:to>
    <xdr:sp>
      <xdr:nvSpPr>
        <xdr:cNvPr id="49" name="Line 60"/>
        <xdr:cNvSpPr>
          <a:spLocks/>
        </xdr:cNvSpPr>
      </xdr:nvSpPr>
      <xdr:spPr>
        <a:xfrm>
          <a:off x="4181475" y="5095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32</xdr:row>
      <xdr:rowOff>9525</xdr:rowOff>
    </xdr:from>
    <xdr:to>
      <xdr:col>5</xdr:col>
      <xdr:colOff>361950</xdr:colOff>
      <xdr:row>33</xdr:row>
      <xdr:rowOff>57150</xdr:rowOff>
    </xdr:to>
    <xdr:sp>
      <xdr:nvSpPr>
        <xdr:cNvPr id="50" name="Line 61"/>
        <xdr:cNvSpPr>
          <a:spLocks/>
        </xdr:cNvSpPr>
      </xdr:nvSpPr>
      <xdr:spPr>
        <a:xfrm>
          <a:off x="4171950" y="5257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438150</xdr:colOff>
      <xdr:row>30</xdr:row>
      <xdr:rowOff>142875</xdr:rowOff>
    </xdr:from>
    <xdr:ext cx="171450" cy="209550"/>
    <xdr:sp>
      <xdr:nvSpPr>
        <xdr:cNvPr id="51" name="TextBox 62"/>
        <xdr:cNvSpPr txBox="1">
          <a:spLocks noChangeArrowheads="1"/>
        </xdr:cNvSpPr>
      </xdr:nvSpPr>
      <xdr:spPr>
        <a:xfrm>
          <a:off x="4248150" y="50673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0</xdr:col>
      <xdr:colOff>38100</xdr:colOff>
      <xdr:row>5</xdr:row>
      <xdr:rowOff>57150</xdr:rowOff>
    </xdr:from>
    <xdr:ext cx="762000" cy="209550"/>
    <xdr:sp>
      <xdr:nvSpPr>
        <xdr:cNvPr id="52" name="TextBox 64"/>
        <xdr:cNvSpPr txBox="1">
          <a:spLocks noChangeArrowheads="1"/>
        </xdr:cNvSpPr>
      </xdr:nvSpPr>
      <xdr:spPr>
        <a:xfrm>
          <a:off x="38100" y="9048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 = 4 ( PI ² )</a:t>
          </a:r>
        </a:p>
      </xdr:txBody>
    </xdr:sp>
    <xdr:clientData/>
  </xdr:oneCellAnchor>
  <xdr:twoCellAnchor>
    <xdr:from>
      <xdr:col>1</xdr:col>
      <xdr:colOff>28575</xdr:colOff>
      <xdr:row>6</xdr:row>
      <xdr:rowOff>0</xdr:rowOff>
    </xdr:from>
    <xdr:to>
      <xdr:col>2</xdr:col>
      <xdr:colOff>133350</xdr:colOff>
      <xdr:row>6</xdr:row>
      <xdr:rowOff>0</xdr:rowOff>
    </xdr:to>
    <xdr:sp>
      <xdr:nvSpPr>
        <xdr:cNvPr id="53" name="Line 65"/>
        <xdr:cNvSpPr>
          <a:spLocks/>
        </xdr:cNvSpPr>
      </xdr:nvSpPr>
      <xdr:spPr>
        <a:xfrm>
          <a:off x="790575" y="1009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4</xdr:row>
      <xdr:rowOff>152400</xdr:rowOff>
    </xdr:from>
    <xdr:ext cx="447675" cy="209550"/>
    <xdr:sp>
      <xdr:nvSpPr>
        <xdr:cNvPr id="54" name="TextBox 66"/>
        <xdr:cNvSpPr txBox="1">
          <a:spLocks noChangeArrowheads="1"/>
        </xdr:cNvSpPr>
      </xdr:nvSpPr>
      <xdr:spPr>
        <a:xfrm>
          <a:off x="962025" y="838200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a² . n²</a:t>
          </a:r>
        </a:p>
      </xdr:txBody>
    </xdr:sp>
    <xdr:clientData/>
  </xdr:oneCellAnchor>
  <xdr:oneCellAnchor>
    <xdr:from>
      <xdr:col>5</xdr:col>
      <xdr:colOff>276225</xdr:colOff>
      <xdr:row>8</xdr:row>
      <xdr:rowOff>104775</xdr:rowOff>
    </xdr:from>
    <xdr:ext cx="95250" cy="219075"/>
    <xdr:sp>
      <xdr:nvSpPr>
        <xdr:cNvPr id="55" name="TextBox 67"/>
        <xdr:cNvSpPr txBox="1">
          <a:spLocks noChangeArrowheads="1"/>
        </xdr:cNvSpPr>
      </xdr:nvSpPr>
      <xdr:spPr>
        <a:xfrm>
          <a:off x="4086225" y="1438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6</xdr:row>
      <xdr:rowOff>0</xdr:rowOff>
    </xdr:from>
    <xdr:ext cx="609600" cy="209550"/>
    <xdr:sp>
      <xdr:nvSpPr>
        <xdr:cNvPr id="56" name="TextBox 68"/>
        <xdr:cNvSpPr txBox="1">
          <a:spLocks noChangeArrowheads="1"/>
        </xdr:cNvSpPr>
      </xdr:nvSpPr>
      <xdr:spPr>
        <a:xfrm>
          <a:off x="904875" y="100965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 + c + R</a:t>
          </a:r>
        </a:p>
      </xdr:txBody>
    </xdr:sp>
    <xdr:clientData/>
  </xdr:oneCellAnchor>
  <xdr:oneCellAnchor>
    <xdr:from>
      <xdr:col>2</xdr:col>
      <xdr:colOff>142875</xdr:colOff>
      <xdr:row>5</xdr:row>
      <xdr:rowOff>85725</xdr:rowOff>
    </xdr:from>
    <xdr:ext cx="419100" cy="209550"/>
    <xdr:sp>
      <xdr:nvSpPr>
        <xdr:cNvPr id="57" name="TextBox 69"/>
        <xdr:cNvSpPr txBox="1">
          <a:spLocks noChangeArrowheads="1"/>
        </xdr:cNvSpPr>
      </xdr:nvSpPr>
      <xdr:spPr>
        <a:xfrm>
          <a:off x="1666875" y="933450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F' . F''</a:t>
          </a:r>
        </a:p>
      </xdr:txBody>
    </xdr:sp>
    <xdr:clientData/>
  </xdr:oneCellAnchor>
  <xdr:twoCellAnchor>
    <xdr:from>
      <xdr:col>4</xdr:col>
      <xdr:colOff>285750</xdr:colOff>
      <xdr:row>6</xdr:row>
      <xdr:rowOff>95250</xdr:rowOff>
    </xdr:from>
    <xdr:to>
      <xdr:col>6</xdr:col>
      <xdr:colOff>0</xdr:colOff>
      <xdr:row>6</xdr:row>
      <xdr:rowOff>95250</xdr:rowOff>
    </xdr:to>
    <xdr:sp>
      <xdr:nvSpPr>
        <xdr:cNvPr id="58" name="Line 70"/>
        <xdr:cNvSpPr>
          <a:spLocks/>
        </xdr:cNvSpPr>
      </xdr:nvSpPr>
      <xdr:spPr>
        <a:xfrm flipH="1">
          <a:off x="3333750" y="11049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28575</xdr:rowOff>
    </xdr:from>
    <xdr:to>
      <xdr:col>1</xdr:col>
      <xdr:colOff>257175</xdr:colOff>
      <xdr:row>2</xdr:row>
      <xdr:rowOff>0</xdr:rowOff>
    </xdr:to>
    <xdr:sp macro="[0]!Retour_menu">
      <xdr:nvSpPr>
        <xdr:cNvPr id="59" name="AutoShape 71"/>
        <xdr:cNvSpPr>
          <a:spLocks/>
        </xdr:cNvSpPr>
      </xdr:nvSpPr>
      <xdr:spPr>
        <a:xfrm>
          <a:off x="285750" y="28575"/>
          <a:ext cx="733425" cy="333375"/>
        </a:xfrm>
        <a:prstGeom prst="leftArrow">
          <a:avLst>
            <a:gd name="adj" fmla="val -50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1</xdr:col>
      <xdr:colOff>390525</xdr:colOff>
      <xdr:row>26</xdr:row>
      <xdr:rowOff>76200</xdr:rowOff>
    </xdr:from>
    <xdr:to>
      <xdr:col>2</xdr:col>
      <xdr:colOff>19050</xdr:colOff>
      <xdr:row>31</xdr:row>
      <xdr:rowOff>47625</xdr:rowOff>
    </xdr:to>
    <xdr:sp>
      <xdr:nvSpPr>
        <xdr:cNvPr id="60" name="Line 77"/>
        <xdr:cNvSpPr>
          <a:spLocks/>
        </xdr:cNvSpPr>
      </xdr:nvSpPr>
      <xdr:spPr>
        <a:xfrm flipH="1">
          <a:off x="1152525" y="4352925"/>
          <a:ext cx="3905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26</xdr:row>
      <xdr:rowOff>85725</xdr:rowOff>
    </xdr:from>
    <xdr:to>
      <xdr:col>2</xdr:col>
      <xdr:colOff>200025</xdr:colOff>
      <xdr:row>31</xdr:row>
      <xdr:rowOff>57150</xdr:rowOff>
    </xdr:to>
    <xdr:sp>
      <xdr:nvSpPr>
        <xdr:cNvPr id="61" name="Line 78"/>
        <xdr:cNvSpPr>
          <a:spLocks/>
        </xdr:cNvSpPr>
      </xdr:nvSpPr>
      <xdr:spPr>
        <a:xfrm flipH="1">
          <a:off x="1333500" y="4362450"/>
          <a:ext cx="3905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30</xdr:row>
      <xdr:rowOff>152400</xdr:rowOff>
    </xdr:from>
    <xdr:to>
      <xdr:col>1</xdr:col>
      <xdr:colOff>590550</xdr:colOff>
      <xdr:row>31</xdr:row>
      <xdr:rowOff>152400</xdr:rowOff>
    </xdr:to>
    <xdr:sp>
      <xdr:nvSpPr>
        <xdr:cNvPr id="62" name="Oval 79"/>
        <xdr:cNvSpPr>
          <a:spLocks/>
        </xdr:cNvSpPr>
      </xdr:nvSpPr>
      <xdr:spPr>
        <a:xfrm>
          <a:off x="1171575" y="5076825"/>
          <a:ext cx="18097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26</xdr:row>
      <xdr:rowOff>0</xdr:rowOff>
    </xdr:from>
    <xdr:to>
      <xdr:col>2</xdr:col>
      <xdr:colOff>209550</xdr:colOff>
      <xdr:row>27</xdr:row>
      <xdr:rowOff>0</xdr:rowOff>
    </xdr:to>
    <xdr:sp>
      <xdr:nvSpPr>
        <xdr:cNvPr id="63" name="Oval 80"/>
        <xdr:cNvSpPr>
          <a:spLocks/>
        </xdr:cNvSpPr>
      </xdr:nvSpPr>
      <xdr:spPr>
        <a:xfrm>
          <a:off x="1552575" y="4276725"/>
          <a:ext cx="18097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31</xdr:row>
      <xdr:rowOff>47625</xdr:rowOff>
    </xdr:from>
    <xdr:to>
      <xdr:col>1</xdr:col>
      <xdr:colOff>409575</xdr:colOff>
      <xdr:row>33</xdr:row>
      <xdr:rowOff>47625</xdr:rowOff>
    </xdr:to>
    <xdr:sp>
      <xdr:nvSpPr>
        <xdr:cNvPr id="64" name="Line 81"/>
        <xdr:cNvSpPr>
          <a:spLocks/>
        </xdr:cNvSpPr>
      </xdr:nvSpPr>
      <xdr:spPr>
        <a:xfrm>
          <a:off x="1171575" y="5133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66</xdr:row>
      <xdr:rowOff>142875</xdr:rowOff>
    </xdr:from>
    <xdr:to>
      <xdr:col>1</xdr:col>
      <xdr:colOff>47625</xdr:colOff>
      <xdr:row>68</xdr:row>
      <xdr:rowOff>142875</xdr:rowOff>
    </xdr:to>
    <xdr:sp>
      <xdr:nvSpPr>
        <xdr:cNvPr id="65" name="Line 82"/>
        <xdr:cNvSpPr>
          <a:spLocks/>
        </xdr:cNvSpPr>
      </xdr:nvSpPr>
      <xdr:spPr>
        <a:xfrm>
          <a:off x="809625" y="10896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65</xdr:row>
      <xdr:rowOff>142875</xdr:rowOff>
    </xdr:from>
    <xdr:to>
      <xdr:col>2</xdr:col>
      <xdr:colOff>104775</xdr:colOff>
      <xdr:row>67</xdr:row>
      <xdr:rowOff>142875</xdr:rowOff>
    </xdr:to>
    <xdr:sp>
      <xdr:nvSpPr>
        <xdr:cNvPr id="66" name="Line 83"/>
        <xdr:cNvSpPr>
          <a:spLocks/>
        </xdr:cNvSpPr>
      </xdr:nvSpPr>
      <xdr:spPr>
        <a:xfrm>
          <a:off x="1628775" y="10734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31</xdr:row>
      <xdr:rowOff>57150</xdr:rowOff>
    </xdr:from>
    <xdr:to>
      <xdr:col>1</xdr:col>
      <xdr:colOff>571500</xdr:colOff>
      <xdr:row>33</xdr:row>
      <xdr:rowOff>57150</xdr:rowOff>
    </xdr:to>
    <xdr:sp>
      <xdr:nvSpPr>
        <xdr:cNvPr id="67" name="Line 84"/>
        <xdr:cNvSpPr>
          <a:spLocks/>
        </xdr:cNvSpPr>
      </xdr:nvSpPr>
      <xdr:spPr>
        <a:xfrm>
          <a:off x="1333500" y="5143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65</xdr:row>
      <xdr:rowOff>142875</xdr:rowOff>
    </xdr:from>
    <xdr:to>
      <xdr:col>5</xdr:col>
      <xdr:colOff>104775</xdr:colOff>
      <xdr:row>67</xdr:row>
      <xdr:rowOff>142875</xdr:rowOff>
    </xdr:to>
    <xdr:sp>
      <xdr:nvSpPr>
        <xdr:cNvPr id="68" name="Line 85"/>
        <xdr:cNvSpPr>
          <a:spLocks/>
        </xdr:cNvSpPr>
      </xdr:nvSpPr>
      <xdr:spPr>
        <a:xfrm>
          <a:off x="3914775" y="10734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85725</xdr:rowOff>
    </xdr:from>
    <xdr:to>
      <xdr:col>4</xdr:col>
      <xdr:colOff>419100</xdr:colOff>
      <xdr:row>33</xdr:row>
      <xdr:rowOff>85725</xdr:rowOff>
    </xdr:to>
    <xdr:sp>
      <xdr:nvSpPr>
        <xdr:cNvPr id="69" name="Line 86"/>
        <xdr:cNvSpPr>
          <a:spLocks/>
        </xdr:cNvSpPr>
      </xdr:nvSpPr>
      <xdr:spPr>
        <a:xfrm>
          <a:off x="3467100" y="5172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33</xdr:row>
      <xdr:rowOff>47625</xdr:rowOff>
    </xdr:from>
    <xdr:to>
      <xdr:col>1</xdr:col>
      <xdr:colOff>590550</xdr:colOff>
      <xdr:row>33</xdr:row>
      <xdr:rowOff>47625</xdr:rowOff>
    </xdr:to>
    <xdr:sp>
      <xdr:nvSpPr>
        <xdr:cNvPr id="70" name="Line 87"/>
        <xdr:cNvSpPr>
          <a:spLocks/>
        </xdr:cNvSpPr>
      </xdr:nvSpPr>
      <xdr:spPr>
        <a:xfrm>
          <a:off x="1171575" y="5457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33</xdr:row>
      <xdr:rowOff>76200</xdr:rowOff>
    </xdr:from>
    <xdr:to>
      <xdr:col>4</xdr:col>
      <xdr:colOff>600075</xdr:colOff>
      <xdr:row>33</xdr:row>
      <xdr:rowOff>76200</xdr:rowOff>
    </xdr:to>
    <xdr:sp>
      <xdr:nvSpPr>
        <xdr:cNvPr id="71" name="Line 88"/>
        <xdr:cNvSpPr>
          <a:spLocks/>
        </xdr:cNvSpPr>
      </xdr:nvSpPr>
      <xdr:spPr>
        <a:xfrm>
          <a:off x="3467100" y="5486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4</xdr:row>
      <xdr:rowOff>114300</xdr:rowOff>
    </xdr:from>
    <xdr:to>
      <xdr:col>5</xdr:col>
      <xdr:colOff>285750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3448050" y="666750"/>
          <a:ext cx="342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4</xdr:row>
      <xdr:rowOff>104775</xdr:rowOff>
    </xdr:from>
    <xdr:to>
      <xdr:col>4</xdr:col>
      <xdr:colOff>628650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3390900" y="657225"/>
          <a:ext cx="57150" cy="142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4</xdr:row>
      <xdr:rowOff>123825</xdr:rowOff>
    </xdr:from>
    <xdr:to>
      <xdr:col>4</xdr:col>
      <xdr:colOff>561975</xdr:colOff>
      <xdr:row>5</xdr:row>
      <xdr:rowOff>95250</xdr:rowOff>
    </xdr:to>
    <xdr:sp>
      <xdr:nvSpPr>
        <xdr:cNvPr id="3" name="Line 3"/>
        <xdr:cNvSpPr>
          <a:spLocks/>
        </xdr:cNvSpPr>
      </xdr:nvSpPr>
      <xdr:spPr>
        <a:xfrm flipH="1" flipV="1">
          <a:off x="3324225" y="676275"/>
          <a:ext cx="5715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9</xdr:col>
      <xdr:colOff>352425</xdr:colOff>
      <xdr:row>2</xdr:row>
      <xdr:rowOff>0</xdr:rowOff>
    </xdr:to>
    <xdr:sp macro="[0]!fréquence_de_résonnance">
      <xdr:nvSpPr>
        <xdr:cNvPr id="4" name="Rectangle 6"/>
        <xdr:cNvSpPr>
          <a:spLocks/>
        </xdr:cNvSpPr>
      </xdr:nvSpPr>
      <xdr:spPr>
        <a:xfrm>
          <a:off x="19050" y="9525"/>
          <a:ext cx="6762750" cy="352425"/>
        </a:xfrm>
        <a:prstGeom prst="round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/>
            <a:t>       FREQUENCE DE RESONNANCE D'UN CIRCUIT OSCILLANT ( Cliquez sur ce bouton )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5" name="Rectangle 16"/>
        <xdr:cNvSpPr>
          <a:spLocks/>
        </xdr:cNvSpPr>
      </xdr:nvSpPr>
      <xdr:spPr>
        <a:xfrm>
          <a:off x="685800" y="1285875"/>
          <a:ext cx="762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342900</xdr:colOff>
      <xdr:row>1</xdr:row>
      <xdr:rowOff>38100</xdr:rowOff>
    </xdr:from>
    <xdr:to>
      <xdr:col>7</xdr:col>
      <xdr:colOff>638175</xdr:colOff>
      <xdr:row>7</xdr:row>
      <xdr:rowOff>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61950"/>
          <a:ext cx="10191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28575</xdr:colOff>
      <xdr:row>22</xdr:row>
      <xdr:rowOff>47625</xdr:rowOff>
    </xdr:from>
    <xdr:to>
      <xdr:col>6</xdr:col>
      <xdr:colOff>533400</xdr:colOff>
      <xdr:row>23</xdr:row>
      <xdr:rowOff>85725</xdr:rowOff>
    </xdr:to>
    <xdr:sp macro="[0]!Vers_aide_tableau_de_conversion">
      <xdr:nvSpPr>
        <xdr:cNvPr id="7" name="Rectangle 24"/>
        <xdr:cNvSpPr>
          <a:spLocks/>
        </xdr:cNvSpPr>
      </xdr:nvSpPr>
      <xdr:spPr>
        <a:xfrm>
          <a:off x="1476375" y="3257550"/>
          <a:ext cx="3286125" cy="20955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AIDE PAR LE TABLEAU DE CONVERSION</a:t>
          </a:r>
        </a:p>
      </xdr:txBody>
    </xdr:sp>
    <xdr:clientData/>
  </xdr:twoCellAnchor>
  <xdr:twoCellAnchor>
    <xdr:from>
      <xdr:col>0</xdr:col>
      <xdr:colOff>0</xdr:colOff>
      <xdr:row>3</xdr:row>
      <xdr:rowOff>104775</xdr:rowOff>
    </xdr:from>
    <xdr:to>
      <xdr:col>0</xdr:col>
      <xdr:colOff>657225</xdr:colOff>
      <xdr:row>5</xdr:row>
      <xdr:rowOff>66675</xdr:rowOff>
    </xdr:to>
    <xdr:sp macro="[0]!Retour_menu">
      <xdr:nvSpPr>
        <xdr:cNvPr id="8" name="AutoShape 25"/>
        <xdr:cNvSpPr>
          <a:spLocks/>
        </xdr:cNvSpPr>
      </xdr:nvSpPr>
      <xdr:spPr>
        <a:xfrm>
          <a:off x="0" y="485775"/>
          <a:ext cx="657225" cy="295275"/>
        </a:xfrm>
        <a:prstGeom prst="leftArrow">
          <a:avLst>
            <a:gd name="adj" fmla="val -50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oneCellAnchor>
    <xdr:from>
      <xdr:col>4</xdr:col>
      <xdr:colOff>438150</xdr:colOff>
      <xdr:row>13</xdr:row>
      <xdr:rowOff>152400</xdr:rowOff>
    </xdr:from>
    <xdr:ext cx="257175" cy="190500"/>
    <xdr:sp>
      <xdr:nvSpPr>
        <xdr:cNvPr id="9" name="TextBox 30"/>
        <xdr:cNvSpPr txBox="1">
          <a:spLocks noChangeArrowheads="1"/>
        </xdr:cNvSpPr>
      </xdr:nvSpPr>
      <xdr:spPr>
        <a:xfrm>
          <a:off x="3257550" y="19335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</a:t>
          </a:r>
        </a:p>
      </xdr:txBody>
    </xdr:sp>
    <xdr:clientData/>
  </xdr:oneCellAnchor>
  <xdr:oneCellAnchor>
    <xdr:from>
      <xdr:col>5</xdr:col>
      <xdr:colOff>457200</xdr:colOff>
      <xdr:row>13</xdr:row>
      <xdr:rowOff>38100</xdr:rowOff>
    </xdr:from>
    <xdr:ext cx="142875" cy="190500"/>
    <xdr:sp>
      <xdr:nvSpPr>
        <xdr:cNvPr id="10" name="TextBox 33"/>
        <xdr:cNvSpPr txBox="1">
          <a:spLocks noChangeArrowheads="1"/>
        </xdr:cNvSpPr>
      </xdr:nvSpPr>
      <xdr:spPr>
        <a:xfrm>
          <a:off x="3962400" y="18192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5</xdr:col>
      <xdr:colOff>57150</xdr:colOff>
      <xdr:row>14</xdr:row>
      <xdr:rowOff>104775</xdr:rowOff>
    </xdr:from>
    <xdr:ext cx="1162050" cy="190500"/>
    <xdr:sp>
      <xdr:nvSpPr>
        <xdr:cNvPr id="11" name="TextBox 34"/>
        <xdr:cNvSpPr txBox="1">
          <a:spLocks noChangeArrowheads="1"/>
        </xdr:cNvSpPr>
      </xdr:nvSpPr>
      <xdr:spPr>
        <a:xfrm>
          <a:off x="3562350" y="2057400"/>
          <a:ext cx="1162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 x PI ²  x  C  x  Fo2 </a:t>
          </a:r>
        </a:p>
      </xdr:txBody>
    </xdr:sp>
    <xdr:clientData/>
  </xdr:oneCellAnchor>
  <xdr:twoCellAnchor>
    <xdr:from>
      <xdr:col>2</xdr:col>
      <xdr:colOff>38100</xdr:colOff>
      <xdr:row>19</xdr:row>
      <xdr:rowOff>85725</xdr:rowOff>
    </xdr:from>
    <xdr:to>
      <xdr:col>2</xdr:col>
      <xdr:colOff>647700</xdr:colOff>
      <xdr:row>19</xdr:row>
      <xdr:rowOff>85725</xdr:rowOff>
    </xdr:to>
    <xdr:sp>
      <xdr:nvSpPr>
        <xdr:cNvPr id="12" name="Line 65"/>
        <xdr:cNvSpPr>
          <a:spLocks/>
        </xdr:cNvSpPr>
      </xdr:nvSpPr>
      <xdr:spPr>
        <a:xfrm>
          <a:off x="1485900" y="2933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85725</xdr:rowOff>
    </xdr:from>
    <xdr:to>
      <xdr:col>2</xdr:col>
      <xdr:colOff>638175</xdr:colOff>
      <xdr:row>9</xdr:row>
      <xdr:rowOff>85725</xdr:rowOff>
    </xdr:to>
    <xdr:sp>
      <xdr:nvSpPr>
        <xdr:cNvPr id="13" name="Line 67"/>
        <xdr:cNvSpPr>
          <a:spLocks/>
        </xdr:cNvSpPr>
      </xdr:nvSpPr>
      <xdr:spPr>
        <a:xfrm>
          <a:off x="1485900" y="13716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28575</xdr:rowOff>
    </xdr:from>
    <xdr:to>
      <xdr:col>4</xdr:col>
      <xdr:colOff>647700</xdr:colOff>
      <xdr:row>9</xdr:row>
      <xdr:rowOff>28575</xdr:rowOff>
    </xdr:to>
    <xdr:sp>
      <xdr:nvSpPr>
        <xdr:cNvPr id="14" name="Line 68"/>
        <xdr:cNvSpPr>
          <a:spLocks/>
        </xdr:cNvSpPr>
      </xdr:nvSpPr>
      <xdr:spPr>
        <a:xfrm>
          <a:off x="2857500" y="1314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123825</xdr:rowOff>
    </xdr:from>
    <xdr:to>
      <xdr:col>4</xdr:col>
      <xdr:colOff>647700</xdr:colOff>
      <xdr:row>9</xdr:row>
      <xdr:rowOff>123825</xdr:rowOff>
    </xdr:to>
    <xdr:sp>
      <xdr:nvSpPr>
        <xdr:cNvPr id="15" name="Line 69"/>
        <xdr:cNvSpPr>
          <a:spLocks/>
        </xdr:cNvSpPr>
      </xdr:nvSpPr>
      <xdr:spPr>
        <a:xfrm>
          <a:off x="2867025" y="1409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19</xdr:row>
      <xdr:rowOff>28575</xdr:rowOff>
    </xdr:from>
    <xdr:to>
      <xdr:col>4</xdr:col>
      <xdr:colOff>657225</xdr:colOff>
      <xdr:row>19</xdr:row>
      <xdr:rowOff>28575</xdr:rowOff>
    </xdr:to>
    <xdr:sp>
      <xdr:nvSpPr>
        <xdr:cNvPr id="16" name="Line 70"/>
        <xdr:cNvSpPr>
          <a:spLocks/>
        </xdr:cNvSpPr>
      </xdr:nvSpPr>
      <xdr:spPr>
        <a:xfrm>
          <a:off x="2857500" y="2876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133350</xdr:rowOff>
    </xdr:from>
    <xdr:to>
      <xdr:col>4</xdr:col>
      <xdr:colOff>657225</xdr:colOff>
      <xdr:row>19</xdr:row>
      <xdr:rowOff>133350</xdr:rowOff>
    </xdr:to>
    <xdr:sp>
      <xdr:nvSpPr>
        <xdr:cNvPr id="17" name="Line 73"/>
        <xdr:cNvSpPr>
          <a:spLocks/>
        </xdr:cNvSpPr>
      </xdr:nvSpPr>
      <xdr:spPr>
        <a:xfrm>
          <a:off x="2867025" y="29813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409575</xdr:colOff>
      <xdr:row>3</xdr:row>
      <xdr:rowOff>152400</xdr:rowOff>
    </xdr:from>
    <xdr:ext cx="333375" cy="190500"/>
    <xdr:sp>
      <xdr:nvSpPr>
        <xdr:cNvPr id="18" name="TextBox 76"/>
        <xdr:cNvSpPr txBox="1">
          <a:spLocks noChangeArrowheads="1"/>
        </xdr:cNvSpPr>
      </xdr:nvSpPr>
      <xdr:spPr>
        <a:xfrm>
          <a:off x="2543175" y="5334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 =</a:t>
          </a:r>
        </a:p>
      </xdr:txBody>
    </xdr:sp>
    <xdr:clientData/>
  </xdr:oneCellAnchor>
  <xdr:oneCellAnchor>
    <xdr:from>
      <xdr:col>4</xdr:col>
      <xdr:colOff>476250</xdr:colOff>
      <xdr:row>3</xdr:row>
      <xdr:rowOff>57150</xdr:rowOff>
    </xdr:from>
    <xdr:ext cx="142875" cy="190500"/>
    <xdr:sp>
      <xdr:nvSpPr>
        <xdr:cNvPr id="19" name="TextBox 77"/>
        <xdr:cNvSpPr txBox="1">
          <a:spLocks noChangeArrowheads="1"/>
        </xdr:cNvSpPr>
      </xdr:nvSpPr>
      <xdr:spPr>
        <a:xfrm>
          <a:off x="3295650" y="4381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66675</xdr:colOff>
      <xdr:row>4</xdr:row>
      <xdr:rowOff>104775</xdr:rowOff>
    </xdr:from>
    <xdr:ext cx="409575" cy="190500"/>
    <xdr:sp>
      <xdr:nvSpPr>
        <xdr:cNvPr id="20" name="TextBox 78"/>
        <xdr:cNvSpPr txBox="1">
          <a:spLocks noChangeArrowheads="1"/>
        </xdr:cNvSpPr>
      </xdr:nvSpPr>
      <xdr:spPr>
        <a:xfrm>
          <a:off x="2886075" y="6572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6,28 x</a:t>
          </a:r>
        </a:p>
      </xdr:txBody>
    </xdr:sp>
    <xdr:clientData/>
  </xdr:oneCellAnchor>
  <xdr:oneCellAnchor>
    <xdr:from>
      <xdr:col>4</xdr:col>
      <xdr:colOff>657225</xdr:colOff>
      <xdr:row>4</xdr:row>
      <xdr:rowOff>114300</xdr:rowOff>
    </xdr:from>
    <xdr:ext cx="361950" cy="190500"/>
    <xdr:sp>
      <xdr:nvSpPr>
        <xdr:cNvPr id="21" name="TextBox 79"/>
        <xdr:cNvSpPr txBox="1">
          <a:spLocks noChangeArrowheads="1"/>
        </xdr:cNvSpPr>
      </xdr:nvSpPr>
      <xdr:spPr>
        <a:xfrm>
          <a:off x="3476625" y="666750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 x C</a:t>
          </a:r>
        </a:p>
      </xdr:txBody>
    </xdr:sp>
    <xdr:clientData/>
  </xdr:oneCellAnchor>
  <xdr:twoCellAnchor>
    <xdr:from>
      <xdr:col>4</xdr:col>
      <xdr:colOff>76200</xdr:colOff>
      <xdr:row>4</xdr:row>
      <xdr:rowOff>66675</xdr:rowOff>
    </xdr:from>
    <xdr:to>
      <xdr:col>5</xdr:col>
      <xdr:colOff>342900</xdr:colOff>
      <xdr:row>4</xdr:row>
      <xdr:rowOff>66675</xdr:rowOff>
    </xdr:to>
    <xdr:sp>
      <xdr:nvSpPr>
        <xdr:cNvPr id="22" name="Line 81"/>
        <xdr:cNvSpPr>
          <a:spLocks/>
        </xdr:cNvSpPr>
      </xdr:nvSpPr>
      <xdr:spPr>
        <a:xfrm>
          <a:off x="2895600" y="619125"/>
          <a:ext cx="952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66675</xdr:rowOff>
    </xdr:from>
    <xdr:to>
      <xdr:col>6</xdr:col>
      <xdr:colOff>542925</xdr:colOff>
      <xdr:row>14</xdr:row>
      <xdr:rowOff>66675</xdr:rowOff>
    </xdr:to>
    <xdr:sp>
      <xdr:nvSpPr>
        <xdr:cNvPr id="23" name="Line 82"/>
        <xdr:cNvSpPr>
          <a:spLocks/>
        </xdr:cNvSpPr>
      </xdr:nvSpPr>
      <xdr:spPr>
        <a:xfrm>
          <a:off x="3552825" y="20193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5</xdr:row>
      <xdr:rowOff>38100</xdr:rowOff>
    </xdr:from>
    <xdr:ext cx="257175" cy="171450"/>
    <xdr:sp>
      <xdr:nvSpPr>
        <xdr:cNvPr id="24" name="TextBox 83"/>
        <xdr:cNvSpPr txBox="1">
          <a:spLocks noChangeArrowheads="1"/>
        </xdr:cNvSpPr>
      </xdr:nvSpPr>
      <xdr:spPr>
        <a:xfrm>
          <a:off x="5400675" y="752475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BDy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142875</xdr:colOff>
      <xdr:row>1</xdr:row>
      <xdr:rowOff>38100</xdr:rowOff>
    </xdr:to>
    <xdr:sp macro="[0]!Retour_menu">
      <xdr:nvSpPr>
        <xdr:cNvPr id="1" name="AutoShape 6"/>
        <xdr:cNvSpPr>
          <a:spLocks/>
        </xdr:cNvSpPr>
      </xdr:nvSpPr>
      <xdr:spPr>
        <a:xfrm>
          <a:off x="171450" y="47625"/>
          <a:ext cx="657225" cy="304800"/>
        </a:xfrm>
        <a:prstGeom prst="leftArrow">
          <a:avLst>
            <a:gd name="adj" fmla="val -50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1</xdr:col>
      <xdr:colOff>400050</xdr:colOff>
      <xdr:row>0</xdr:row>
      <xdr:rowOff>104775</xdr:rowOff>
    </xdr:from>
    <xdr:to>
      <xdr:col>6</xdr:col>
      <xdr:colOff>180975</xdr:colOff>
      <xdr:row>1</xdr:row>
      <xdr:rowOff>0</xdr:rowOff>
    </xdr:to>
    <xdr:sp>
      <xdr:nvSpPr>
        <xdr:cNvPr id="2" name="Rectangle 7"/>
        <xdr:cNvSpPr>
          <a:spLocks/>
        </xdr:cNvSpPr>
      </xdr:nvSpPr>
      <xdr:spPr>
        <a:xfrm>
          <a:off x="1085850" y="104775"/>
          <a:ext cx="3276600" cy="2095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TABLEAU  DE  CONVERSION</a:t>
          </a:r>
        </a:p>
      </xdr:txBody>
    </xdr:sp>
    <xdr:clientData/>
  </xdr:twoCellAnchor>
  <xdr:twoCellAnchor>
    <xdr:from>
      <xdr:col>6</xdr:col>
      <xdr:colOff>19050</xdr:colOff>
      <xdr:row>0</xdr:row>
      <xdr:rowOff>295275</xdr:rowOff>
    </xdr:from>
    <xdr:to>
      <xdr:col>8</xdr:col>
      <xdr:colOff>9525</xdr:colOff>
      <xdr:row>4</xdr:row>
      <xdr:rowOff>9525</xdr:rowOff>
    </xdr:to>
    <xdr:sp macro="[0]!Retour_F_de_résonnance">
      <xdr:nvSpPr>
        <xdr:cNvPr id="3" name="AutoShape 8"/>
        <xdr:cNvSpPr>
          <a:spLocks/>
        </xdr:cNvSpPr>
      </xdr:nvSpPr>
      <xdr:spPr>
        <a:xfrm>
          <a:off x="4200525" y="295275"/>
          <a:ext cx="1362075" cy="600075"/>
        </a:xfrm>
        <a:prstGeom prst="lef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Retour fréquence de
résonnance</a:t>
          </a:r>
        </a:p>
      </xdr:txBody>
    </xdr:sp>
    <xdr:clientData/>
  </xdr:twoCellAnchor>
  <xdr:twoCellAnchor>
    <xdr:from>
      <xdr:col>6</xdr:col>
      <xdr:colOff>38100</xdr:colOff>
      <xdr:row>4</xdr:row>
      <xdr:rowOff>104775</xdr:rowOff>
    </xdr:from>
    <xdr:to>
      <xdr:col>8</xdr:col>
      <xdr:colOff>9525</xdr:colOff>
      <xdr:row>7</xdr:row>
      <xdr:rowOff>142875</xdr:rowOff>
    </xdr:to>
    <xdr:sp macro="[0]!Retour_impédance_condensateur">
      <xdr:nvSpPr>
        <xdr:cNvPr id="4" name="AutoShape 9"/>
        <xdr:cNvSpPr>
          <a:spLocks/>
        </xdr:cNvSpPr>
      </xdr:nvSpPr>
      <xdr:spPr>
        <a:xfrm>
          <a:off x="4219575" y="990600"/>
          <a:ext cx="1343025" cy="590550"/>
        </a:xfrm>
        <a:prstGeom prst="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Retour impédance
de condensateur</a:t>
          </a:r>
        </a:p>
      </xdr:txBody>
    </xdr:sp>
    <xdr:clientData/>
  </xdr:twoCellAnchor>
  <xdr:twoCellAnchor>
    <xdr:from>
      <xdr:col>6</xdr:col>
      <xdr:colOff>38100</xdr:colOff>
      <xdr:row>8</xdr:row>
      <xdr:rowOff>47625</xdr:rowOff>
    </xdr:from>
    <xdr:to>
      <xdr:col>7</xdr:col>
      <xdr:colOff>666750</xdr:colOff>
      <xdr:row>11</xdr:row>
      <xdr:rowOff>133350</xdr:rowOff>
    </xdr:to>
    <xdr:sp macro="[0]!Vers_charge_condo">
      <xdr:nvSpPr>
        <xdr:cNvPr id="5" name="AutoShape 10"/>
        <xdr:cNvSpPr>
          <a:spLocks/>
        </xdr:cNvSpPr>
      </xdr:nvSpPr>
      <xdr:spPr>
        <a:xfrm>
          <a:off x="4219575" y="1647825"/>
          <a:ext cx="1314450" cy="571500"/>
        </a:xfrm>
        <a:prstGeom prst="lef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Retour charge d'un    condensateur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oleObject" Target="../embeddings/oleObject_13_0.bin" /><Relationship Id="rId3" Type="http://schemas.openxmlformats.org/officeDocument/2006/relationships/oleObject" Target="../embeddings/oleObject_13_1.bin" /><Relationship Id="rId4" Type="http://schemas.openxmlformats.org/officeDocument/2006/relationships/vmlDrawing" Target="../drawings/vmlDrawing8.vml" /><Relationship Id="rId5" Type="http://schemas.openxmlformats.org/officeDocument/2006/relationships/drawing" Target="../drawings/drawing14.xml" /><Relationship Id="rId6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oleObject" Target="../embeddings/oleObject_22_1.bin" /><Relationship Id="rId3" Type="http://schemas.openxmlformats.org/officeDocument/2006/relationships/oleObject" Target="../embeddings/oleObject_22_2.bin" /><Relationship Id="rId4" Type="http://schemas.openxmlformats.org/officeDocument/2006/relationships/oleObject" Target="../embeddings/oleObject_22_3.bin" /><Relationship Id="rId5" Type="http://schemas.openxmlformats.org/officeDocument/2006/relationships/vmlDrawing" Target="../drawings/vmlDrawing11.vml" /><Relationship Id="rId6" Type="http://schemas.openxmlformats.org/officeDocument/2006/relationships/drawing" Target="../drawings/drawing23.xml" /><Relationship Id="rId7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J18"/>
  <sheetViews>
    <sheetView showGridLines="0" zoomScale="120" zoomScaleNormal="120" workbookViewId="0" topLeftCell="A1">
      <selection activeCell="A1" sqref="A1"/>
    </sheetView>
  </sheetViews>
  <sheetFormatPr defaultColWidth="11.421875" defaultRowHeight="12.75"/>
  <cols>
    <col min="7" max="7" width="1.1484375" style="0" customWidth="1"/>
  </cols>
  <sheetData>
    <row r="1" spans="3:6" ht="12.75">
      <c r="C1" s="187" t="s">
        <v>221</v>
      </c>
      <c r="D1" s="188"/>
      <c r="E1" s="188"/>
      <c r="F1" s="189"/>
    </row>
    <row r="2" spans="3:6" ht="13.5" thickBot="1">
      <c r="C2" s="291" t="s">
        <v>222</v>
      </c>
      <c r="D2" s="292"/>
      <c r="E2" s="292"/>
      <c r="F2" s="293"/>
    </row>
    <row r="3" spans="1:10" ht="13.5" thickTop="1">
      <c r="A3" s="140" t="s">
        <v>231</v>
      </c>
      <c r="B3" s="301">
        <v>48</v>
      </c>
      <c r="H3" s="309"/>
      <c r="I3" s="310" t="s">
        <v>224</v>
      </c>
      <c r="J3" s="311"/>
    </row>
    <row r="4" spans="2:10" ht="12.75">
      <c r="B4" s="302" t="s">
        <v>127</v>
      </c>
      <c r="H4" s="312"/>
      <c r="I4" s="313"/>
      <c r="J4" s="314"/>
    </row>
    <row r="5" spans="2:10" ht="12.75">
      <c r="B5" s="201"/>
      <c r="H5" s="315" t="s">
        <v>241</v>
      </c>
      <c r="I5" s="188"/>
      <c r="J5" s="316"/>
    </row>
    <row r="6" spans="1:10" ht="12.75">
      <c r="A6" s="140" t="s">
        <v>232</v>
      </c>
      <c r="B6" s="296">
        <v>1500</v>
      </c>
      <c r="C6" s="140" t="s">
        <v>245</v>
      </c>
      <c r="D6" t="s">
        <v>233</v>
      </c>
      <c r="E6" s="297">
        <f>B3/(B6+B10+B14)</f>
        <v>0.0050526315789473685</v>
      </c>
      <c r="F6" s="303" t="s">
        <v>234</v>
      </c>
      <c r="H6" s="312"/>
      <c r="I6" s="313"/>
      <c r="J6" s="314"/>
    </row>
    <row r="7" spans="1:10" ht="12.75">
      <c r="A7" s="140"/>
      <c r="B7" s="302" t="s">
        <v>125</v>
      </c>
      <c r="D7" t="s">
        <v>233</v>
      </c>
      <c r="E7" s="297">
        <f>E6*1000</f>
        <v>5.052631578947368</v>
      </c>
      <c r="F7" s="302" t="s">
        <v>235</v>
      </c>
      <c r="H7" s="317" t="s">
        <v>242</v>
      </c>
      <c r="I7" s="308"/>
      <c r="J7" s="318"/>
    </row>
    <row r="8" spans="1:10" ht="12.75">
      <c r="A8" s="140"/>
      <c r="B8" s="201"/>
      <c r="E8" s="201"/>
      <c r="F8" s="6"/>
      <c r="H8" s="312"/>
      <c r="I8" s="313"/>
      <c r="J8" s="314"/>
    </row>
    <row r="9" spans="1:10" ht="13.5" thickBot="1">
      <c r="A9" s="140"/>
      <c r="B9" s="201"/>
      <c r="E9" s="201"/>
      <c r="F9" s="6"/>
      <c r="H9" s="319" t="s">
        <v>243</v>
      </c>
      <c r="I9" s="320"/>
      <c r="J9" s="321"/>
    </row>
    <row r="10" spans="1:6" ht="13.5" thickTop="1">
      <c r="A10" s="140" t="s">
        <v>236</v>
      </c>
      <c r="B10" s="304">
        <v>5000</v>
      </c>
      <c r="E10" s="201"/>
      <c r="F10" s="6"/>
    </row>
    <row r="11" spans="1:6" ht="12.75">
      <c r="A11" s="140"/>
      <c r="B11" s="305" t="s">
        <v>125</v>
      </c>
      <c r="E11" s="201"/>
      <c r="F11" s="202"/>
    </row>
    <row r="12" spans="1:6" ht="12.75">
      <c r="A12" s="140"/>
      <c r="B12" s="201"/>
      <c r="D12" s="140" t="s">
        <v>237</v>
      </c>
      <c r="E12" s="306">
        <f>B3*(B10+B14)/(B6+B10+B14)</f>
        <v>40.421052631578945</v>
      </c>
      <c r="F12" s="303" t="s">
        <v>127</v>
      </c>
    </row>
    <row r="13" spans="1:6" ht="12.75">
      <c r="A13" s="140"/>
      <c r="B13" s="201"/>
      <c r="E13" s="201"/>
      <c r="F13" s="202"/>
    </row>
    <row r="14" spans="1:6" ht="12.75">
      <c r="A14" s="140" t="s">
        <v>238</v>
      </c>
      <c r="B14" s="300">
        <v>3000</v>
      </c>
      <c r="D14" s="307" t="s">
        <v>239</v>
      </c>
      <c r="E14" s="299">
        <f>B3*B14/(B6+B10+B14)</f>
        <v>15.157894736842104</v>
      </c>
      <c r="F14" s="303" t="s">
        <v>127</v>
      </c>
    </row>
    <row r="15" ht="12.75">
      <c r="B15" s="302" t="s">
        <v>240</v>
      </c>
    </row>
    <row r="17" spans="3:5" ht="12.75">
      <c r="C17" s="14"/>
      <c r="D17" s="14"/>
      <c r="E17" s="14"/>
    </row>
    <row r="18" spans="3:5" ht="12.75">
      <c r="C18" s="14"/>
      <c r="D18" s="14"/>
      <c r="E18" s="14"/>
    </row>
  </sheetData>
  <sheetProtection password="CBF7"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8"/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4" max="4" width="5.421875" style="0" customWidth="1"/>
    <col min="5" max="5" width="13.7109375" style="0" customWidth="1"/>
    <col min="6" max="6" width="5.57421875" style="0" customWidth="1"/>
    <col min="7" max="7" width="17.140625" style="0" customWidth="1"/>
    <col min="8" max="8" width="16.57421875" style="0" customWidth="1"/>
    <col min="9" max="9" width="6.57421875" style="0" customWidth="1"/>
    <col min="10" max="10" width="16.8515625" style="0" customWidth="1"/>
    <col min="11" max="11" width="12.28125" style="0" customWidth="1"/>
    <col min="12" max="12" width="12.140625" style="0" customWidth="1"/>
  </cols>
  <sheetData>
    <row r="1" spans="2:12" ht="12.75">
      <c r="B1" s="330"/>
      <c r="C1" s="331"/>
      <c r="D1" s="331"/>
      <c r="E1" s="331"/>
      <c r="F1" s="331"/>
      <c r="G1" s="331"/>
      <c r="H1" s="331"/>
      <c r="I1" s="331"/>
      <c r="J1" s="331"/>
      <c r="K1" s="331"/>
      <c r="L1" s="332"/>
    </row>
    <row r="2" spans="2:12" ht="12.75">
      <c r="B2" s="192"/>
      <c r="C2" s="333"/>
      <c r="D2" s="333"/>
      <c r="E2" s="333"/>
      <c r="F2" s="333"/>
      <c r="G2" s="333"/>
      <c r="H2" s="333"/>
      <c r="I2" s="333"/>
      <c r="J2" s="333"/>
      <c r="K2" s="333"/>
      <c r="L2" s="193"/>
    </row>
    <row r="3" spans="4:11" ht="5.25" customHeight="1">
      <c r="D3" s="14"/>
      <c r="E3" s="14"/>
      <c r="F3" s="14"/>
      <c r="G3" s="14"/>
      <c r="H3" s="14"/>
      <c r="I3" s="14"/>
      <c r="J3" s="14"/>
      <c r="K3" s="14"/>
    </row>
    <row r="4" ht="4.5" customHeight="1"/>
    <row r="5" spans="4:10" ht="12.75">
      <c r="D5" s="334"/>
      <c r="E5" s="335"/>
      <c r="F5" s="335"/>
      <c r="G5" s="335"/>
      <c r="H5" s="335"/>
      <c r="I5" s="335"/>
      <c r="J5" s="151"/>
    </row>
    <row r="6" spans="4:10" ht="12.75">
      <c r="D6" s="336"/>
      <c r="E6" s="337"/>
      <c r="F6" s="337"/>
      <c r="G6" s="337"/>
      <c r="H6" s="337"/>
      <c r="I6" s="337"/>
      <c r="J6" s="154"/>
    </row>
    <row r="7" spans="7:10" ht="5.25" customHeight="1">
      <c r="G7" s="388"/>
      <c r="H7" s="388"/>
      <c r="I7" s="388"/>
      <c r="J7" s="388"/>
    </row>
    <row r="10" ht="12.75">
      <c r="J10" s="338" t="s">
        <v>246</v>
      </c>
    </row>
    <row r="11" ht="12.75">
      <c r="J11" s="25">
        <f>B15/E15</f>
        <v>24</v>
      </c>
    </row>
    <row r="14" spans="2:10" ht="12.75">
      <c r="B14" s="339" t="s">
        <v>247</v>
      </c>
      <c r="E14" s="339" t="s">
        <v>248</v>
      </c>
      <c r="G14" s="4" t="s">
        <v>249</v>
      </c>
      <c r="I14" s="340"/>
      <c r="J14" s="338" t="s">
        <v>250</v>
      </c>
    </row>
    <row r="15" spans="2:10" ht="12.75">
      <c r="B15" s="352">
        <v>24</v>
      </c>
      <c r="C15" t="s">
        <v>127</v>
      </c>
      <c r="E15" s="352">
        <v>1</v>
      </c>
      <c r="F15" t="s">
        <v>127</v>
      </c>
      <c r="G15" s="353">
        <v>8</v>
      </c>
      <c r="H15" s="14" t="s">
        <v>125</v>
      </c>
      <c r="I15" s="341"/>
      <c r="J15" s="25">
        <f>SUM(J11*J11)</f>
        <v>576</v>
      </c>
    </row>
    <row r="18" spans="9:10" ht="12.75">
      <c r="I18" s="14"/>
      <c r="J18" s="338" t="s">
        <v>251</v>
      </c>
    </row>
    <row r="19" spans="10:11" ht="12.75">
      <c r="J19" s="351">
        <f>SUM(J15*G15)</f>
        <v>4608</v>
      </c>
      <c r="K19" t="s">
        <v>125</v>
      </c>
    </row>
    <row r="22" ht="7.5" customHeight="1"/>
    <row r="23" spans="4:10" ht="12.75">
      <c r="D23" s="342"/>
      <c r="E23" s="343"/>
      <c r="F23" s="343"/>
      <c r="G23" s="343"/>
      <c r="H23" s="343"/>
      <c r="I23" s="343"/>
      <c r="J23" s="344"/>
    </row>
    <row r="24" spans="4:10" ht="12.75">
      <c r="D24" s="345"/>
      <c r="E24" s="346"/>
      <c r="F24" s="346"/>
      <c r="G24" s="346"/>
      <c r="H24" s="346"/>
      <c r="I24" s="346"/>
      <c r="J24" s="347"/>
    </row>
    <row r="25" spans="4:10" ht="12.75">
      <c r="D25" s="345"/>
      <c r="E25" s="346"/>
      <c r="F25" s="346"/>
      <c r="G25" s="346"/>
      <c r="H25" s="346"/>
      <c r="I25" s="346"/>
      <c r="J25" s="347"/>
    </row>
    <row r="26" spans="4:10" ht="12.75">
      <c r="D26" s="345"/>
      <c r="E26" s="346"/>
      <c r="F26" s="346"/>
      <c r="G26" s="346"/>
      <c r="H26" s="346"/>
      <c r="I26" s="346"/>
      <c r="J26" s="347"/>
    </row>
    <row r="27" spans="4:10" ht="12.75">
      <c r="D27" s="345"/>
      <c r="E27" s="346"/>
      <c r="F27" s="346"/>
      <c r="G27" s="346"/>
      <c r="H27" s="346"/>
      <c r="I27" s="346"/>
      <c r="J27" s="347"/>
    </row>
    <row r="28" spans="4:10" ht="12.75">
      <c r="D28" s="345"/>
      <c r="E28" s="346"/>
      <c r="F28" s="346"/>
      <c r="G28" s="346"/>
      <c r="H28" s="346"/>
      <c r="I28" s="346"/>
      <c r="J28" s="347"/>
    </row>
    <row r="29" spans="4:10" ht="12.75">
      <c r="D29" s="345"/>
      <c r="E29" s="346"/>
      <c r="F29" s="346"/>
      <c r="G29" s="346"/>
      <c r="H29" s="346"/>
      <c r="I29" s="346"/>
      <c r="J29" s="347"/>
    </row>
    <row r="30" spans="4:10" ht="12.75">
      <c r="D30" s="345"/>
      <c r="E30" s="346"/>
      <c r="F30" s="346"/>
      <c r="G30" s="346"/>
      <c r="H30" s="346"/>
      <c r="I30" s="346"/>
      <c r="J30" s="347"/>
    </row>
    <row r="31" spans="4:10" ht="12.75">
      <c r="D31" s="345"/>
      <c r="E31" s="346"/>
      <c r="F31" s="346"/>
      <c r="G31" s="346"/>
      <c r="H31" s="346"/>
      <c r="I31" s="346"/>
      <c r="J31" s="347"/>
    </row>
    <row r="32" spans="4:10" ht="12.75">
      <c r="D32" s="345"/>
      <c r="E32" s="346"/>
      <c r="F32" s="346"/>
      <c r="G32" s="346"/>
      <c r="H32" s="346"/>
      <c r="I32" s="346"/>
      <c r="J32" s="347"/>
    </row>
    <row r="33" spans="4:10" ht="12.75">
      <c r="D33" s="345"/>
      <c r="E33" s="346"/>
      <c r="F33" s="346"/>
      <c r="G33" s="346"/>
      <c r="H33" s="346"/>
      <c r="I33" s="346"/>
      <c r="J33" s="347"/>
    </row>
    <row r="34" spans="4:10" ht="12.75">
      <c r="D34" s="348"/>
      <c r="E34" s="349"/>
      <c r="F34" s="349"/>
      <c r="G34" s="349"/>
      <c r="H34" s="349"/>
      <c r="I34" s="349"/>
      <c r="J34" s="350"/>
    </row>
  </sheetData>
  <sheetProtection password="CBF7" sheet="1" objects="1" scenarios="1"/>
  <mergeCells count="1">
    <mergeCell ref="G7:J7"/>
  </mergeCells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6"/>
  <dimension ref="A1:H19"/>
  <sheetViews>
    <sheetView showGridLines="0" zoomScale="155" zoomScaleNormal="155" workbookViewId="0" topLeftCell="A1">
      <selection activeCell="A1" sqref="A1"/>
    </sheetView>
  </sheetViews>
  <sheetFormatPr defaultColWidth="10.28125" defaultRowHeight="12.75"/>
  <cols>
    <col min="1" max="3" width="10.28125" style="41" customWidth="1"/>
    <col min="4" max="4" width="12.28125" style="41" bestFit="1" customWidth="1"/>
    <col min="5" max="16384" width="10.28125" style="41" customWidth="1"/>
  </cols>
  <sheetData>
    <row r="1" spans="1:7" ht="25.5" customHeight="1">
      <c r="A1" s="62"/>
      <c r="B1" s="63"/>
      <c r="C1" s="63"/>
      <c r="D1" s="63"/>
      <c r="E1" s="63"/>
      <c r="F1" s="63"/>
      <c r="G1" s="63"/>
    </row>
    <row r="2" ht="21" customHeight="1"/>
    <row r="3" spans="3:7" ht="15.75">
      <c r="C3" s="64" t="s">
        <v>66</v>
      </c>
      <c r="D3" s="42"/>
      <c r="E3" s="65" t="s">
        <v>61</v>
      </c>
      <c r="F3" s="66">
        <v>1</v>
      </c>
      <c r="G3" s="52"/>
    </row>
    <row r="4" spans="3:7" ht="15.75">
      <c r="C4" s="67" t="s">
        <v>67</v>
      </c>
      <c r="D4" s="43"/>
      <c r="E4" s="68"/>
      <c r="F4" s="44" t="s">
        <v>62</v>
      </c>
      <c r="G4" s="69" t="s">
        <v>63</v>
      </c>
    </row>
    <row r="5" spans="3:7" ht="15.75">
      <c r="C5" s="70" t="s">
        <v>68</v>
      </c>
      <c r="D5" s="47"/>
      <c r="E5" s="71"/>
      <c r="F5" s="45"/>
      <c r="G5" s="72"/>
    </row>
    <row r="6" ht="12.75"/>
    <row r="7" ht="12.75">
      <c r="A7" s="48"/>
    </row>
    <row r="8" ht="12.75"/>
    <row r="9" spans="2:6" ht="13.5" thickBot="1">
      <c r="B9" s="73" t="s">
        <v>69</v>
      </c>
      <c r="D9" s="61" t="s">
        <v>70</v>
      </c>
      <c r="F9" s="74" t="s">
        <v>71</v>
      </c>
    </row>
    <row r="10" spans="1:8" ht="13.5" thickTop="1">
      <c r="A10" s="273"/>
      <c r="B10" s="216"/>
      <c r="C10" s="216"/>
      <c r="D10" s="216"/>
      <c r="E10" s="216"/>
      <c r="F10" s="216"/>
      <c r="G10" s="216"/>
      <c r="H10" s="274"/>
    </row>
    <row r="11" spans="1:8" ht="12.75">
      <c r="A11" s="230"/>
      <c r="B11" s="49">
        <v>10</v>
      </c>
      <c r="C11" s="102" t="s">
        <v>64</v>
      </c>
      <c r="D11" s="50">
        <v>10</v>
      </c>
      <c r="E11" s="102" t="s">
        <v>46</v>
      </c>
      <c r="F11" s="75">
        <f>(1/(6.28*(B11*D11)))</f>
        <v>0.0015923566878980893</v>
      </c>
      <c r="G11" s="102" t="s">
        <v>65</v>
      </c>
      <c r="H11" s="275"/>
    </row>
    <row r="12" spans="1:8" ht="13.5" thickBot="1">
      <c r="A12" s="231"/>
      <c r="B12" s="276"/>
      <c r="C12" s="221"/>
      <c r="D12" s="277"/>
      <c r="E12" s="221"/>
      <c r="F12" s="278"/>
      <c r="G12" s="221"/>
      <c r="H12" s="232"/>
    </row>
    <row r="13" spans="1:8" ht="14.25" thickBot="1" thickTop="1">
      <c r="A13" s="280"/>
      <c r="B13" s="281"/>
      <c r="C13" s="280"/>
      <c r="D13" s="282"/>
      <c r="E13" s="280"/>
      <c r="F13" s="283"/>
      <c r="G13" s="280"/>
      <c r="H13" s="280"/>
    </row>
    <row r="14" spans="1:8" ht="13.5" thickTop="1">
      <c r="A14" s="273"/>
      <c r="B14" s="216"/>
      <c r="C14" s="216"/>
      <c r="D14" s="216"/>
      <c r="E14" s="279"/>
      <c r="F14" s="216"/>
      <c r="G14" s="216"/>
      <c r="H14" s="274"/>
    </row>
    <row r="15" spans="1:8" ht="12.75">
      <c r="A15" s="230"/>
      <c r="B15" s="76">
        <v>10</v>
      </c>
      <c r="C15" s="102" t="s">
        <v>64</v>
      </c>
      <c r="D15" s="77">
        <f>(1/(F15*6.28*(B15)))</f>
        <v>0.0015923566878980893</v>
      </c>
      <c r="E15" s="102" t="s">
        <v>46</v>
      </c>
      <c r="F15" s="49">
        <v>10</v>
      </c>
      <c r="G15" s="102" t="s">
        <v>65</v>
      </c>
      <c r="H15" s="275"/>
    </row>
    <row r="16" spans="1:8" ht="12.75">
      <c r="A16" s="230"/>
      <c r="B16" s="102"/>
      <c r="C16" s="102"/>
      <c r="D16" s="268">
        <f>D15*1000000</f>
        <v>1592.3566878980891</v>
      </c>
      <c r="E16" s="217" t="s">
        <v>57</v>
      </c>
      <c r="F16" s="102"/>
      <c r="G16" s="102"/>
      <c r="H16" s="275"/>
    </row>
    <row r="17" spans="1:8" ht="12.75">
      <c r="A17" s="230"/>
      <c r="B17" s="102"/>
      <c r="C17" s="102"/>
      <c r="D17" s="269">
        <f>D16*1000</f>
        <v>1592356.6878980892</v>
      </c>
      <c r="E17" s="217" t="s">
        <v>58</v>
      </c>
      <c r="F17" s="102"/>
      <c r="G17" s="102"/>
      <c r="H17" s="275"/>
    </row>
    <row r="18" spans="1:8" ht="12.75">
      <c r="A18" s="230"/>
      <c r="B18" s="102"/>
      <c r="C18" s="102"/>
      <c r="D18" s="270">
        <f>D17*1000</f>
        <v>1592356687.8980892</v>
      </c>
      <c r="E18" s="217" t="s">
        <v>213</v>
      </c>
      <c r="F18" s="102"/>
      <c r="G18" s="102"/>
      <c r="H18" s="275"/>
    </row>
    <row r="19" spans="1:8" ht="13.5" thickBot="1">
      <c r="A19" s="231"/>
      <c r="B19" s="221"/>
      <c r="C19" s="221"/>
      <c r="D19" s="221"/>
      <c r="E19" s="221"/>
      <c r="F19" s="221"/>
      <c r="G19" s="221"/>
      <c r="H19" s="232"/>
    </row>
    <row r="20" ht="13.5" thickTop="1"/>
  </sheetData>
  <sheetProtection password="CBF7" sheet="1" objects="1" scenarios="1"/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5"/>
  <dimension ref="A1:G15"/>
  <sheetViews>
    <sheetView showGridLines="0" zoomScale="150" zoomScaleNormal="150" workbookViewId="0" topLeftCell="A1">
      <selection activeCell="C12" sqref="C12"/>
    </sheetView>
  </sheetViews>
  <sheetFormatPr defaultColWidth="11.421875" defaultRowHeight="12.75"/>
  <cols>
    <col min="1" max="1" width="10.28125" style="41" customWidth="1"/>
    <col min="2" max="2" width="11.57421875" style="41" customWidth="1"/>
    <col min="3" max="3" width="10.28125" style="41" customWidth="1"/>
    <col min="4" max="4" width="5.7109375" style="41" customWidth="1"/>
    <col min="5" max="5" width="10.28125" style="41" customWidth="1"/>
    <col min="6" max="6" width="9.00390625" style="41" customWidth="1"/>
    <col min="7" max="16384" width="10.28125" style="41" customWidth="1"/>
  </cols>
  <sheetData>
    <row r="1" spans="1:7" ht="26.25" customHeight="1">
      <c r="A1" s="117"/>
      <c r="B1" s="117"/>
      <c r="C1" s="117"/>
      <c r="D1" s="117"/>
      <c r="E1" s="117"/>
      <c r="F1" s="117"/>
      <c r="G1" s="117"/>
    </row>
    <row r="2" spans="1:7" ht="26.25" customHeight="1">
      <c r="A2" s="389" t="s">
        <v>72</v>
      </c>
      <c r="B2" s="389"/>
      <c r="C2" s="389"/>
      <c r="D2" s="389"/>
      <c r="E2" s="389"/>
      <c r="F2" s="389"/>
      <c r="G2" s="389"/>
    </row>
    <row r="3" spans="3:5" ht="12.75">
      <c r="C3" s="78"/>
      <c r="D3" s="79"/>
      <c r="E3" s="80"/>
    </row>
    <row r="4" spans="3:6" ht="12.75">
      <c r="C4" s="81" t="s">
        <v>45</v>
      </c>
      <c r="D4" s="82">
        <v>300</v>
      </c>
      <c r="E4" s="83" t="s">
        <v>73</v>
      </c>
      <c r="F4" s="84"/>
    </row>
    <row r="5" spans="3:5" ht="12.75">
      <c r="C5" s="81" t="s">
        <v>74</v>
      </c>
      <c r="D5" s="85" t="s">
        <v>75</v>
      </c>
      <c r="E5" s="86"/>
    </row>
    <row r="6" spans="3:5" ht="12.75">
      <c r="C6" s="87"/>
      <c r="D6" s="82"/>
      <c r="E6" s="88"/>
    </row>
    <row r="7" ht="12.75"/>
    <row r="8" ht="12.75"/>
    <row r="9" spans="3:7" ht="12.75">
      <c r="C9" s="89">
        <v>182</v>
      </c>
      <c r="G9" s="272">
        <f>(300000/C9)</f>
        <v>1648.3516483516485</v>
      </c>
    </row>
    <row r="10" ht="12.75"/>
    <row r="11" spans="3:7" ht="12.75">
      <c r="C11" s="271">
        <v>1000</v>
      </c>
      <c r="G11" s="90">
        <f>(300000/C11)/1000</f>
        <v>0.3</v>
      </c>
    </row>
    <row r="12" ht="12.75"/>
    <row r="13" ht="12.75">
      <c r="G13" s="90">
        <f>(G11*1000)</f>
        <v>300</v>
      </c>
    </row>
    <row r="14" ht="12.75"/>
    <row r="15" ht="12.75">
      <c r="G15" s="90">
        <f>(G13*1000)</f>
        <v>300000</v>
      </c>
    </row>
  </sheetData>
  <sheetProtection password="CBF7" sheet="1" objects="1" scenarios="1"/>
  <mergeCells count="1">
    <mergeCell ref="A2:G2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41"/>
  <dimension ref="A1:G13"/>
  <sheetViews>
    <sheetView showGridLines="0" tabSelected="1" zoomScale="200" zoomScaleNormal="200" workbookViewId="0" topLeftCell="A1">
      <selection activeCell="D18" sqref="D18"/>
    </sheetView>
  </sheetViews>
  <sheetFormatPr defaultColWidth="10.28125" defaultRowHeight="12.75"/>
  <cols>
    <col min="1" max="16384" width="10.28125" style="41" customWidth="1"/>
  </cols>
  <sheetData>
    <row r="1" spans="1:7" ht="24.75" customHeight="1">
      <c r="A1" s="63"/>
      <c r="B1" s="63"/>
      <c r="C1" s="63"/>
      <c r="D1" s="63"/>
      <c r="E1" s="63"/>
      <c r="F1" s="63"/>
      <c r="G1" s="63"/>
    </row>
    <row r="3" spans="3:5" ht="15">
      <c r="C3" s="91" t="s">
        <v>76</v>
      </c>
      <c r="D3" s="92" t="s">
        <v>77</v>
      </c>
      <c r="E3" s="92"/>
    </row>
    <row r="4" spans="3:5" ht="15">
      <c r="C4" s="91" t="s">
        <v>78</v>
      </c>
      <c r="D4" s="92" t="s">
        <v>79</v>
      </c>
      <c r="E4" s="92"/>
    </row>
    <row r="5" spans="3:5" ht="15">
      <c r="C5" s="91" t="s">
        <v>80</v>
      </c>
      <c r="D5" s="92" t="s">
        <v>81</v>
      </c>
      <c r="E5" s="92"/>
    </row>
    <row r="6" spans="3:5" ht="15">
      <c r="C6" s="91" t="s">
        <v>82</v>
      </c>
      <c r="D6" s="92" t="s">
        <v>83</v>
      </c>
      <c r="E6" s="92"/>
    </row>
    <row r="8" spans="1:6" ht="12.75">
      <c r="A8" s="41" t="s">
        <v>84</v>
      </c>
      <c r="B8" s="41" t="s">
        <v>85</v>
      </c>
      <c r="E8" s="41" t="s">
        <v>86</v>
      </c>
      <c r="F8" s="41" t="s">
        <v>87</v>
      </c>
    </row>
    <row r="9" spans="1:6" ht="12.75">
      <c r="A9" s="41" t="s">
        <v>88</v>
      </c>
      <c r="B9" s="41" t="s">
        <v>89</v>
      </c>
      <c r="E9" s="41" t="s">
        <v>90</v>
      </c>
      <c r="F9" s="41" t="s">
        <v>91</v>
      </c>
    </row>
    <row r="10" spans="1:6" ht="12.75">
      <c r="A10" s="41" t="s">
        <v>92</v>
      </c>
      <c r="B10" s="41" t="s">
        <v>93</v>
      </c>
      <c r="E10" s="41" t="s">
        <v>94</v>
      </c>
      <c r="F10" s="41" t="s">
        <v>95</v>
      </c>
    </row>
    <row r="11" spans="1:6" ht="12.75">
      <c r="A11" s="41" t="s">
        <v>96</v>
      </c>
      <c r="B11" s="41" t="s">
        <v>97</v>
      </c>
      <c r="E11" s="41" t="s">
        <v>98</v>
      </c>
      <c r="F11" s="41" t="s">
        <v>99</v>
      </c>
    </row>
    <row r="12" spans="1:5" ht="12.75">
      <c r="A12" s="41" t="s">
        <v>100</v>
      </c>
      <c r="B12" s="41" t="s">
        <v>101</v>
      </c>
      <c r="E12" s="41" t="s">
        <v>102</v>
      </c>
    </row>
    <row r="13" spans="1:6" ht="12.75">
      <c r="A13" s="41" t="s">
        <v>103</v>
      </c>
      <c r="B13" s="41" t="s">
        <v>104</v>
      </c>
      <c r="E13" s="41" t="s">
        <v>105</v>
      </c>
      <c r="F13" s="41" t="s">
        <v>106</v>
      </c>
    </row>
  </sheetData>
  <sheetProtection password="C837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0"/>
  <dimension ref="A3:F14"/>
  <sheetViews>
    <sheetView showGridLines="0" zoomScale="150" zoomScaleNormal="150" workbookViewId="0" topLeftCell="A1">
      <selection activeCell="A1" sqref="A1"/>
    </sheetView>
  </sheetViews>
  <sheetFormatPr defaultColWidth="11.421875" defaultRowHeight="12.75"/>
  <cols>
    <col min="6" max="6" width="12.140625" style="0" customWidth="1"/>
  </cols>
  <sheetData>
    <row r="1" ht="15" customHeight="1"/>
    <row r="3" spans="2:6" ht="12.75">
      <c r="B3" s="37"/>
      <c r="C3" s="37"/>
      <c r="D3" s="37"/>
      <c r="E3" s="37"/>
      <c r="F3" s="37"/>
    </row>
    <row r="5" spans="1:4" ht="12.75">
      <c r="A5" s="119" t="s">
        <v>109</v>
      </c>
      <c r="B5" s="120"/>
      <c r="D5" s="2" t="s">
        <v>119</v>
      </c>
    </row>
    <row r="6" spans="1:6" ht="12.75">
      <c r="A6" s="2"/>
      <c r="B6" s="121">
        <v>235</v>
      </c>
      <c r="D6" s="122" t="s">
        <v>110</v>
      </c>
      <c r="E6" s="1"/>
      <c r="F6" s="122" t="s">
        <v>111</v>
      </c>
    </row>
    <row r="7" spans="1:6" ht="12.75">
      <c r="A7" s="2"/>
      <c r="B7" s="2"/>
      <c r="D7" s="132">
        <v>10</v>
      </c>
      <c r="E7" s="1"/>
      <c r="F7" s="132">
        <v>10</v>
      </c>
    </row>
    <row r="8" spans="1:6" ht="12.75">
      <c r="A8" s="119" t="s">
        <v>112</v>
      </c>
      <c r="B8" s="123"/>
      <c r="D8" s="1"/>
      <c r="E8" s="1"/>
      <c r="F8" s="1"/>
    </row>
    <row r="9" spans="1:6" ht="12.75">
      <c r="A9" s="2"/>
      <c r="B9" s="124">
        <f>(F11/B12)</f>
        <v>0.0425531914893617</v>
      </c>
      <c r="D9" s="125" t="s">
        <v>113</v>
      </c>
      <c r="E9" s="1" t="s">
        <v>120</v>
      </c>
      <c r="F9" s="125" t="s">
        <v>114</v>
      </c>
    </row>
    <row r="10" spans="1:6" ht="12.75">
      <c r="A10" s="2"/>
      <c r="B10" s="126"/>
      <c r="D10" s="127" t="s">
        <v>110</v>
      </c>
      <c r="E10" s="1" t="s">
        <v>121</v>
      </c>
      <c r="F10" s="127" t="s">
        <v>115</v>
      </c>
    </row>
    <row r="11" spans="1:6" ht="12.75">
      <c r="A11" s="119" t="s">
        <v>116</v>
      </c>
      <c r="B11" s="120"/>
      <c r="D11" s="132">
        <v>10</v>
      </c>
      <c r="E11" s="1"/>
      <c r="F11" s="133">
        <f>(F7/D7*D11)</f>
        <v>10</v>
      </c>
    </row>
    <row r="12" spans="2:4" ht="12.75">
      <c r="B12" s="128">
        <f>(F7/D7*B6)</f>
        <v>235</v>
      </c>
      <c r="D12" s="129"/>
    </row>
    <row r="14" spans="2:4" ht="12.75">
      <c r="B14" s="130" t="s">
        <v>117</v>
      </c>
      <c r="D14" s="131" t="s">
        <v>118</v>
      </c>
    </row>
  </sheetData>
  <sheetProtection password="CBF7" sheet="1" objects="1" scenarios="1"/>
  <printOptions/>
  <pageMargins left="0.75" right="0.75" top="1" bottom="1" header="0.4921259845" footer="0.4921259845"/>
  <pageSetup horizontalDpi="300" verticalDpi="300" orientation="portrait" paperSize="9" r:id="rId6"/>
  <drawing r:id="rId5"/>
  <legacyDrawing r:id="rId4"/>
  <oleObjects>
    <oleObject progId="MS_ClipArt_Gallery" shapeId="263236" r:id="rId2"/>
    <oleObject progId="MS_ClipArt_Gallery" shapeId="275142" r:id="rId3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1"/>
  <dimension ref="A1:I92"/>
  <sheetViews>
    <sheetView workbookViewId="0" topLeftCell="A1">
      <selection activeCell="F68" sqref="F68"/>
    </sheetView>
  </sheetViews>
  <sheetFormatPr defaultColWidth="11.421875" defaultRowHeight="12.75"/>
  <cols>
    <col min="1" max="1" width="3.8515625" style="41" customWidth="1"/>
    <col min="2" max="16384" width="10.28125" style="41" customWidth="1"/>
  </cols>
  <sheetData>
    <row r="1" spans="1:8" ht="26.25" customHeight="1">
      <c r="A1" s="63"/>
      <c r="B1" s="63"/>
      <c r="C1" s="63"/>
      <c r="D1" s="63"/>
      <c r="E1" s="63"/>
      <c r="F1" s="63"/>
      <c r="G1" s="63"/>
      <c r="H1" s="118"/>
    </row>
    <row r="2" ht="12.75"/>
    <row r="3" ht="12.75"/>
    <row r="4" spans="6:8" ht="12.75">
      <c r="F4" s="93"/>
      <c r="G4" s="94"/>
      <c r="H4" s="42"/>
    </row>
    <row r="5" spans="6:8" ht="12.75">
      <c r="F5" s="95"/>
      <c r="G5" s="96"/>
      <c r="H5" s="43"/>
    </row>
    <row r="6" spans="6:8" ht="12.75">
      <c r="F6" s="95"/>
      <c r="G6" s="96"/>
      <c r="H6" s="43"/>
    </row>
    <row r="7" spans="6:9" ht="12.75">
      <c r="F7" s="97"/>
      <c r="G7" s="98"/>
      <c r="H7" s="47"/>
      <c r="I7" s="102"/>
    </row>
    <row r="8" ht="12.75"/>
    <row r="9" ht="12.75"/>
    <row r="10" ht="12.75"/>
    <row r="11" ht="12.75"/>
    <row r="12" ht="12.75"/>
    <row r="13" ht="12.75"/>
    <row r="14" ht="12.75"/>
    <row r="15" ht="12.75"/>
    <row r="16" spans="2:7" ht="12.75">
      <c r="B16" s="99" t="s">
        <v>107</v>
      </c>
      <c r="C16" s="99" t="s">
        <v>26</v>
      </c>
      <c r="D16" s="99" t="s">
        <v>107</v>
      </c>
      <c r="E16" s="99" t="s">
        <v>26</v>
      </c>
      <c r="F16" s="99" t="s">
        <v>107</v>
      </c>
      <c r="G16" s="99" t="s">
        <v>26</v>
      </c>
    </row>
    <row r="17" spans="2:7" ht="12.75">
      <c r="B17" s="99">
        <v>0.1</v>
      </c>
      <c r="C17" s="99">
        <v>0.96</v>
      </c>
      <c r="D17" s="99">
        <v>0.6</v>
      </c>
      <c r="E17" s="99">
        <v>0.79</v>
      </c>
      <c r="F17" s="99">
        <v>1.5</v>
      </c>
      <c r="G17" s="99">
        <v>0.6</v>
      </c>
    </row>
    <row r="18" spans="2:7" ht="12.75">
      <c r="B18" s="99">
        <v>0.2</v>
      </c>
      <c r="C18" s="99">
        <v>0.92</v>
      </c>
      <c r="D18" s="99">
        <v>0.7</v>
      </c>
      <c r="E18" s="99">
        <v>0.76</v>
      </c>
      <c r="F18" s="99">
        <v>2</v>
      </c>
      <c r="G18" s="99">
        <v>0.52</v>
      </c>
    </row>
    <row r="19" spans="2:7" ht="12.75">
      <c r="B19" s="99">
        <v>0.3</v>
      </c>
      <c r="C19" s="99">
        <v>0.88</v>
      </c>
      <c r="D19" s="99">
        <v>0.8</v>
      </c>
      <c r="E19" s="99">
        <v>0.73</v>
      </c>
      <c r="F19" s="99">
        <v>2.5</v>
      </c>
      <c r="G19" s="99">
        <v>0.47</v>
      </c>
    </row>
    <row r="20" spans="2:7" ht="12.75">
      <c r="B20" s="99">
        <v>0.4</v>
      </c>
      <c r="C20" s="99">
        <v>0.85</v>
      </c>
      <c r="D20" s="99">
        <v>0.9</v>
      </c>
      <c r="E20" s="99">
        <v>0.71</v>
      </c>
      <c r="F20" s="99">
        <v>3</v>
      </c>
      <c r="G20" s="99">
        <v>0.43</v>
      </c>
    </row>
    <row r="21" spans="2:7" ht="12.75">
      <c r="B21" s="99">
        <v>0.5</v>
      </c>
      <c r="C21" s="99">
        <v>0.82</v>
      </c>
      <c r="D21" s="99">
        <v>1</v>
      </c>
      <c r="E21" s="99">
        <v>0.69</v>
      </c>
      <c r="F21" s="99">
        <v>4</v>
      </c>
      <c r="G21" s="99">
        <v>0.36</v>
      </c>
    </row>
    <row r="24" ht="12.75"/>
    <row r="25" ht="12.75"/>
    <row r="26" ht="12.75"/>
    <row r="27" ht="12.75"/>
    <row r="28" spans="4:5" ht="12.75">
      <c r="D28" s="284" t="s">
        <v>214</v>
      </c>
      <c r="E28" s="101"/>
    </row>
    <row r="30" ht="12.75"/>
    <row r="31" ht="12.75">
      <c r="D31" s="46"/>
    </row>
    <row r="32" ht="12.75"/>
    <row r="33" ht="12.75"/>
    <row r="34" ht="12.75"/>
    <row r="35" ht="12.75"/>
    <row r="36" ht="12.75">
      <c r="G36" s="102"/>
    </row>
    <row r="38" spans="4:5" ht="12.75">
      <c r="D38" s="93"/>
      <c r="E38" s="42"/>
    </row>
    <row r="39" spans="4:5" ht="12.75">
      <c r="D39" s="95"/>
      <c r="E39" s="43"/>
    </row>
    <row r="40" spans="4:5" ht="12.75">
      <c r="D40" s="97"/>
      <c r="E40" s="47"/>
    </row>
    <row r="44" ht="12.75"/>
    <row r="45" ht="12.75"/>
    <row r="46" ht="12.75"/>
    <row r="47" ht="12.75"/>
    <row r="48" ht="12.75"/>
    <row r="49" ht="12.75"/>
    <row r="54" ht="12.75"/>
    <row r="55" ht="12.75"/>
    <row r="56" ht="12.75"/>
    <row r="57" ht="12.75"/>
    <row r="58" ht="12.75"/>
    <row r="59" ht="12.75"/>
    <row r="60" ht="12.75"/>
    <row r="61" spans="4:6" ht="12.75">
      <c r="D61" s="103"/>
      <c r="E61" s="104"/>
      <c r="F61" s="105"/>
    </row>
    <row r="62" spans="4:6" ht="12.75">
      <c r="D62" s="106"/>
      <c r="E62" s="107"/>
      <c r="F62" s="108"/>
    </row>
    <row r="63" spans="4:6" ht="12.75">
      <c r="D63" s="106"/>
      <c r="E63" s="107"/>
      <c r="F63" s="108"/>
    </row>
    <row r="64" spans="4:6" ht="12.75">
      <c r="D64" s="109"/>
      <c r="E64" s="110"/>
      <c r="F64" s="111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5" ht="12.75"/>
    <row r="86" ht="12.75"/>
    <row r="87" ht="12.75"/>
    <row r="88" ht="12.75"/>
    <row r="89" spans="1:8" ht="12.75">
      <c r="A89" s="100"/>
      <c r="B89" s="112"/>
      <c r="C89" s="112"/>
      <c r="D89" s="112"/>
      <c r="E89" s="112"/>
      <c r="F89" s="112"/>
      <c r="G89" s="112"/>
      <c r="H89" s="101"/>
    </row>
    <row r="90" ht="12.75"/>
    <row r="91" ht="12.75">
      <c r="E91" s="113"/>
    </row>
    <row r="92" ht="12.75">
      <c r="B92" s="102"/>
    </row>
  </sheetData>
  <sheetProtection password="CBF7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1"/>
  <dimension ref="A2:H15"/>
  <sheetViews>
    <sheetView showGridLines="0" zoomScale="155" zoomScaleNormal="155" workbookViewId="0" topLeftCell="A1">
      <selection activeCell="A1" sqref="A1"/>
    </sheetView>
  </sheetViews>
  <sheetFormatPr defaultColWidth="11.421875" defaultRowHeight="12.75"/>
  <sheetData>
    <row r="2" spans="1:8" ht="12.75">
      <c r="A2" s="134" t="s">
        <v>128</v>
      </c>
      <c r="B2" s="135"/>
      <c r="C2" s="135"/>
      <c r="D2" s="135"/>
      <c r="E2" s="135"/>
      <c r="F2" s="135"/>
      <c r="G2" s="135"/>
      <c r="H2" s="136"/>
    </row>
    <row r="4" spans="2:7" ht="12.75">
      <c r="B4" s="137" t="s">
        <v>122</v>
      </c>
      <c r="G4" s="138"/>
    </row>
    <row r="8" ht="12.75">
      <c r="E8" s="139"/>
    </row>
    <row r="10" spans="2:7" ht="12.75">
      <c r="B10" s="140" t="s">
        <v>123</v>
      </c>
      <c r="C10" s="142">
        <f>((E15)-(2))/0.01</f>
        <v>800</v>
      </c>
      <c r="D10" s="140" t="s">
        <v>124</v>
      </c>
      <c r="E10" s="144">
        <f>((E15)-(2))/0.015</f>
        <v>533.3333333333334</v>
      </c>
      <c r="F10" s="140" t="s">
        <v>124</v>
      </c>
      <c r="G10" s="143">
        <f>((E15)-(2))/0.02</f>
        <v>400</v>
      </c>
    </row>
    <row r="11" spans="3:7" ht="12.75">
      <c r="C11" s="1" t="s">
        <v>125</v>
      </c>
      <c r="E11" s="1" t="s">
        <v>125</v>
      </c>
      <c r="G11" s="145" t="s">
        <v>125</v>
      </c>
    </row>
    <row r="14" ht="12.75">
      <c r="B14" s="141" t="s">
        <v>126</v>
      </c>
    </row>
    <row r="15" spans="2:6" ht="12.75">
      <c r="B15" s="285" t="s">
        <v>129</v>
      </c>
      <c r="C15" s="285"/>
      <c r="E15" s="286">
        <v>10</v>
      </c>
      <c r="F15" s="140" t="s">
        <v>127</v>
      </c>
    </row>
  </sheetData>
  <sheetProtection password="CBF7" sheet="1" objects="1" scenarios="1"/>
  <printOptions/>
  <pageMargins left="0.75" right="0.75" top="1" bottom="1" header="0.4921259845" footer="0.4921259845"/>
  <pageSetup horizontalDpi="120" verticalDpi="120" orientation="portrait" paperSize="9" r:id="rId4"/>
  <headerFooter alignWithMargins="0">
    <oddHeader>&amp;C&amp;A</oddHeader>
    <oddFooter>&amp;CPage &amp;P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2"/>
  <dimension ref="B7:G12"/>
  <sheetViews>
    <sheetView showGridLines="0" zoomScale="200" zoomScaleNormal="200" workbookViewId="0" topLeftCell="A1">
      <selection activeCell="B13" sqref="B13"/>
    </sheetView>
  </sheetViews>
  <sheetFormatPr defaultColWidth="11.421875" defaultRowHeight="12.75"/>
  <cols>
    <col min="1" max="1" width="5.00390625" style="0" customWidth="1"/>
    <col min="2" max="2" width="12.7109375" style="0" customWidth="1"/>
    <col min="3" max="3" width="5.57421875" style="0" customWidth="1"/>
    <col min="4" max="4" width="12.7109375" style="0" customWidth="1"/>
    <col min="5" max="5" width="6.57421875" style="0" customWidth="1"/>
    <col min="6" max="6" width="13.8515625" style="0" customWidth="1"/>
    <col min="7" max="7" width="10.00390625" style="0" customWidth="1"/>
    <col min="8" max="8" width="9.7109375" style="0" customWidth="1"/>
    <col min="9" max="9" width="10.421875" style="0" customWidth="1"/>
  </cols>
  <sheetData>
    <row r="7" ht="12.75">
      <c r="B7" t="s">
        <v>134</v>
      </c>
    </row>
    <row r="9" ht="12.75">
      <c r="C9" t="s">
        <v>135</v>
      </c>
    </row>
    <row r="11" spans="2:6" ht="12.75">
      <c r="B11" s="122" t="s">
        <v>130</v>
      </c>
      <c r="C11" s="6"/>
      <c r="D11" s="122" t="s">
        <v>133</v>
      </c>
      <c r="E11" s="6"/>
      <c r="F11" s="122" t="s">
        <v>131</v>
      </c>
    </row>
    <row r="12" spans="2:7" ht="12.75">
      <c r="B12" s="29">
        <v>4700000</v>
      </c>
      <c r="C12" s="146" t="s">
        <v>125</v>
      </c>
      <c r="D12" s="29" t="s">
        <v>266</v>
      </c>
      <c r="E12" s="146" t="s">
        <v>55</v>
      </c>
      <c r="F12" s="147">
        <f>(B12*D12*0.7)</f>
        <v>3.29</v>
      </c>
      <c r="G12" s="146" t="s">
        <v>132</v>
      </c>
    </row>
  </sheetData>
  <sheetProtection password="CBF7" sheet="1" objects="1" scenarios="1"/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3"/>
  <dimension ref="A1:K58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9.140625" style="0" customWidth="1"/>
    <col min="3" max="3" width="1.7109375" style="0" customWidth="1"/>
    <col min="4" max="4" width="9.140625" style="0" customWidth="1"/>
    <col min="5" max="5" width="1.7109375" style="0" customWidth="1"/>
    <col min="6" max="6" width="9.140625" style="0" customWidth="1"/>
    <col min="7" max="7" width="1.7109375" style="0" customWidth="1"/>
    <col min="8" max="8" width="9.140625" style="0" customWidth="1"/>
    <col min="9" max="9" width="1.7109375" style="0" customWidth="1"/>
    <col min="10" max="10" width="11.7109375" style="0" customWidth="1"/>
  </cols>
  <sheetData>
    <row r="1" spans="2:10" ht="20.25" customHeight="1">
      <c r="B1" s="390" t="s">
        <v>136</v>
      </c>
      <c r="C1" s="364"/>
      <c r="D1" s="364"/>
      <c r="E1" s="364"/>
      <c r="F1" s="364"/>
      <c r="G1" s="364"/>
      <c r="H1" s="364"/>
      <c r="I1" s="364"/>
      <c r="J1" s="365"/>
    </row>
    <row r="4" spans="1:11" ht="12.75">
      <c r="A4" s="148" t="s">
        <v>175</v>
      </c>
      <c r="B4" s="149" t="s">
        <v>137</v>
      </c>
      <c r="C4" s="391" t="s">
        <v>138</v>
      </c>
      <c r="D4" s="149" t="s">
        <v>139</v>
      </c>
      <c r="E4" s="391"/>
      <c r="F4" s="149" t="s">
        <v>140</v>
      </c>
      <c r="G4" s="391" t="s">
        <v>138</v>
      </c>
      <c r="H4" s="149" t="s">
        <v>141</v>
      </c>
      <c r="I4" s="393"/>
      <c r="J4" s="150" t="s">
        <v>142</v>
      </c>
      <c r="K4" s="151" t="s">
        <v>143</v>
      </c>
    </row>
    <row r="5" spans="1:11" ht="12.75">
      <c r="A5" s="152"/>
      <c r="B5" s="174"/>
      <c r="C5" s="392"/>
      <c r="D5" s="174"/>
      <c r="E5" s="392"/>
      <c r="F5" s="174"/>
      <c r="G5" s="392"/>
      <c r="H5" s="174"/>
      <c r="I5" s="393"/>
      <c r="J5" s="153">
        <f>SUM(B5*D5)+(F5*H5)</f>
        <v>0</v>
      </c>
      <c r="K5" s="154" t="s">
        <v>144</v>
      </c>
    </row>
    <row r="6" ht="12.75">
      <c r="A6" s="6"/>
    </row>
    <row r="7" spans="1:11" ht="12.75">
      <c r="A7" s="155" t="s">
        <v>174</v>
      </c>
      <c r="B7" t="s">
        <v>145</v>
      </c>
      <c r="J7" s="156">
        <f>1.9166*POWER(J5,0.4839)</f>
        <v>0</v>
      </c>
      <c r="K7" s="157" t="s">
        <v>146</v>
      </c>
    </row>
    <row r="8" ht="12.75">
      <c r="A8" s="6"/>
    </row>
    <row r="9" spans="1:11" ht="12.75">
      <c r="A9" s="155" t="s">
        <v>173</v>
      </c>
      <c r="B9" t="s">
        <v>147</v>
      </c>
      <c r="G9" s="158"/>
      <c r="H9" s="158"/>
      <c r="I9" s="158"/>
      <c r="J9" s="156">
        <f>SUM(J5/230)*1000</f>
        <v>0</v>
      </c>
      <c r="K9" s="157" t="s">
        <v>148</v>
      </c>
    </row>
    <row r="11" spans="1:2" ht="12.75">
      <c r="A11" s="155" t="s">
        <v>172</v>
      </c>
      <c r="B11" t="s">
        <v>158</v>
      </c>
    </row>
    <row r="13" spans="2:11" ht="12.75">
      <c r="B13" s="159" t="s">
        <v>117</v>
      </c>
      <c r="H13" s="156">
        <f>0.5634*POWER(J9/1000,0.5001)</f>
        <v>0</v>
      </c>
      <c r="I13" s="160"/>
      <c r="J13" s="161">
        <f>0.784*POWER(H13,1.9952)</f>
        <v>0</v>
      </c>
      <c r="K13" s="157" t="s">
        <v>149</v>
      </c>
    </row>
    <row r="14" ht="12.75">
      <c r="J14" s="162"/>
    </row>
    <row r="15" spans="2:11" ht="12.75">
      <c r="B15" s="163" t="s">
        <v>118</v>
      </c>
      <c r="H15" s="156">
        <f>0.5634*POWER(D5,0.5001)</f>
        <v>0</v>
      </c>
      <c r="I15" s="160"/>
      <c r="J15" s="164">
        <f>0.784*POWER(H15,1.9952)</f>
        <v>0</v>
      </c>
      <c r="K15" s="157" t="s">
        <v>149</v>
      </c>
    </row>
    <row r="16" ht="12.75">
      <c r="J16" s="162"/>
    </row>
    <row r="17" spans="8:11" ht="12.75">
      <c r="H17" s="156">
        <f>0.5634*POWER(H5,0.5001)</f>
        <v>0</v>
      </c>
      <c r="I17" s="160"/>
      <c r="J17" s="164">
        <f>0.784*POWER(H17,1.9952)</f>
        <v>0</v>
      </c>
      <c r="K17" s="157" t="s">
        <v>149</v>
      </c>
    </row>
    <row r="19" spans="1:11" ht="12.75">
      <c r="A19" s="155" t="s">
        <v>171</v>
      </c>
      <c r="B19" t="s">
        <v>150</v>
      </c>
      <c r="J19" s="156">
        <f>0.0000002*POWER(J7,5)+0.00008*POWER(J7,4)-0.0073*POWER(J7,3)+0.2253*POWER(J7,2)-3.1575*POWER(J7,1)+20.091</f>
        <v>20.091</v>
      </c>
      <c r="K19" s="157" t="s">
        <v>151</v>
      </c>
    </row>
    <row r="21" spans="2:11" ht="12.75">
      <c r="B21" s="159" t="s">
        <v>117</v>
      </c>
      <c r="J21" s="165">
        <f>SUM(J19)*230</f>
        <v>4620.93</v>
      </c>
      <c r="K21" s="157" t="s">
        <v>44</v>
      </c>
    </row>
    <row r="22" ht="12.75">
      <c r="D22" s="6"/>
    </row>
    <row r="23" spans="2:11" ht="12.75">
      <c r="B23" s="163" t="s">
        <v>118</v>
      </c>
      <c r="J23" s="165" t="e">
        <f>(29.614*POWER(J5,-0.2838)*(B5*J19))/100+(B5*J19)</f>
        <v>#DIV/0!</v>
      </c>
      <c r="K23" s="157" t="s">
        <v>44</v>
      </c>
    </row>
    <row r="25" spans="10:11" ht="12.75">
      <c r="J25" s="165" t="e">
        <f>(29.614*POWER(J5,-0.2838)*(F5*J19))/100+(F5*J19)</f>
        <v>#DIV/0!</v>
      </c>
      <c r="K25" s="157" t="s">
        <v>44</v>
      </c>
    </row>
    <row r="27" spans="1:11" ht="12.75">
      <c r="A27" s="155" t="s">
        <v>170</v>
      </c>
      <c r="B27" t="s">
        <v>152</v>
      </c>
      <c r="J27" s="156" t="e">
        <f>((J21*J13+J23*J15+J25*J17)*4)/100</f>
        <v>#DIV/0!</v>
      </c>
      <c r="K27" s="157" t="s">
        <v>153</v>
      </c>
    </row>
    <row r="29" spans="2:11" ht="12.75">
      <c r="B29" t="s">
        <v>154</v>
      </c>
      <c r="J29" s="156" t="e">
        <f>POWER(H15,-2.0174)*0.0226</f>
        <v>#DIV/0!</v>
      </c>
      <c r="K29" s="157" t="s">
        <v>155</v>
      </c>
    </row>
    <row r="30" ht="12.75">
      <c r="J30" s="162"/>
    </row>
    <row r="31" spans="2:11" ht="12.75">
      <c r="B31" t="s">
        <v>156</v>
      </c>
      <c r="J31" s="156" t="e">
        <f>POWER(H17,-2.0174)*0.0226</f>
        <v>#DIV/0!</v>
      </c>
      <c r="K31" s="157" t="s">
        <v>155</v>
      </c>
    </row>
    <row r="32" ht="12.75">
      <c r="J32" s="162"/>
    </row>
    <row r="33" spans="2:11" ht="12.75">
      <c r="B33" t="s">
        <v>157</v>
      </c>
      <c r="J33" s="156" t="e">
        <f>POWER(H13,-2.0174)*0.0226</f>
        <v>#DIV/0!</v>
      </c>
      <c r="K33" s="157" t="s">
        <v>155</v>
      </c>
    </row>
    <row r="35" ht="12.75">
      <c r="B35" s="166"/>
    </row>
    <row r="36" ht="12.75">
      <c r="C36" s="167"/>
    </row>
    <row r="37" spans="3:7" ht="12.75">
      <c r="C37" s="168"/>
      <c r="E37" s="163" t="s">
        <v>159</v>
      </c>
      <c r="F37" s="172">
        <f>B5</f>
        <v>0</v>
      </c>
      <c r="G37" s="163" t="s">
        <v>161</v>
      </c>
    </row>
    <row r="38" spans="3:7" ht="12.75">
      <c r="C38" s="168"/>
      <c r="E38" s="173" t="s">
        <v>160</v>
      </c>
      <c r="F38" s="172">
        <f>D5</f>
        <v>0</v>
      </c>
      <c r="G38" s="163" t="s">
        <v>162</v>
      </c>
    </row>
    <row r="39" ht="12.75">
      <c r="C39" s="168"/>
    </row>
    <row r="40" ht="12.75">
      <c r="C40" s="168"/>
    </row>
    <row r="41" ht="12.75">
      <c r="C41" s="168"/>
    </row>
    <row r="42" spans="3:7" ht="12.75">
      <c r="C42" s="168"/>
      <c r="E42" s="163" t="s">
        <v>159</v>
      </c>
      <c r="F42" s="172">
        <f>F5</f>
        <v>0</v>
      </c>
      <c r="G42" s="163" t="s">
        <v>161</v>
      </c>
    </row>
    <row r="43" spans="2:10" ht="12.75">
      <c r="B43" s="169"/>
      <c r="C43" s="170"/>
      <c r="E43" s="173" t="s">
        <v>160</v>
      </c>
      <c r="F43" s="172">
        <f>H5</f>
        <v>0</v>
      </c>
      <c r="G43" s="163" t="s">
        <v>162</v>
      </c>
      <c r="J43" s="171"/>
    </row>
    <row r="46" spans="1:11" ht="12.75">
      <c r="A46" s="155" t="s">
        <v>169</v>
      </c>
      <c r="B46" t="s">
        <v>177</v>
      </c>
      <c r="J46" s="156">
        <f>SQRT(J7)</f>
        <v>0</v>
      </c>
      <c r="K46" s="157" t="s">
        <v>178</v>
      </c>
    </row>
    <row r="48" spans="2:11" ht="12.75">
      <c r="B48" t="s">
        <v>165</v>
      </c>
      <c r="J48" s="156" t="e">
        <f>SQRT((J7)+(J7)*0.2)*4*J23/100</f>
        <v>#DIV/0!</v>
      </c>
      <c r="K48" s="157" t="s">
        <v>176</v>
      </c>
    </row>
    <row r="50" spans="2:11" ht="12.75">
      <c r="B50" t="s">
        <v>166</v>
      </c>
      <c r="J50" s="156" t="e">
        <f>SQRT((J7)+(J7*0.2))*4*J25/100</f>
        <v>#DIV/0!</v>
      </c>
      <c r="K50" s="157" t="s">
        <v>176</v>
      </c>
    </row>
    <row r="52" spans="2:11" ht="12.75">
      <c r="B52" t="s">
        <v>167</v>
      </c>
      <c r="J52" s="156">
        <f>SQRT((J7)+(J7)*0.2)*4*J21/100</f>
        <v>0</v>
      </c>
      <c r="K52" s="157" t="s">
        <v>176</v>
      </c>
    </row>
    <row r="54" spans="2:11" ht="12.75">
      <c r="B54" t="s">
        <v>163</v>
      </c>
      <c r="J54" s="156" t="e">
        <f>J48*J29</f>
        <v>#DIV/0!</v>
      </c>
      <c r="K54" s="157" t="s">
        <v>125</v>
      </c>
    </row>
    <row r="56" spans="2:11" ht="12.75">
      <c r="B56" t="s">
        <v>168</v>
      </c>
      <c r="J56" s="156" t="e">
        <f>J50*J31</f>
        <v>#DIV/0!</v>
      </c>
      <c r="K56" s="157" t="s">
        <v>125</v>
      </c>
    </row>
    <row r="58" spans="2:11" ht="12.75">
      <c r="B58" t="s">
        <v>164</v>
      </c>
      <c r="J58" s="156" t="e">
        <f>J52*J33</f>
        <v>#DIV/0!</v>
      </c>
      <c r="K58" s="157" t="s">
        <v>125</v>
      </c>
    </row>
  </sheetData>
  <sheetProtection password="CBF7" sheet="1" objects="1" scenarios="1"/>
  <mergeCells count="5">
    <mergeCell ref="B1:J1"/>
    <mergeCell ref="C4:C5"/>
    <mergeCell ref="E4:E5"/>
    <mergeCell ref="G4:G5"/>
    <mergeCell ref="I4:I5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4"/>
  <dimension ref="A1:Z52"/>
  <sheetViews>
    <sheetView showGridLines="0" workbookViewId="0" topLeftCell="A1">
      <selection activeCell="A1" sqref="A1"/>
    </sheetView>
  </sheetViews>
  <sheetFormatPr defaultColWidth="11.421875" defaultRowHeight="12.75"/>
  <sheetData>
    <row r="1" spans="1:26" ht="12.75">
      <c r="A1" s="176"/>
      <c r="B1" s="177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U1" s="129"/>
      <c r="V1" s="129"/>
      <c r="W1" s="129"/>
      <c r="X1" s="129">
        <v>19.37</v>
      </c>
      <c r="Y1" s="129">
        <v>19.37</v>
      </c>
      <c r="Z1" s="197"/>
    </row>
    <row r="2" spans="1:26" ht="12.75">
      <c r="A2" s="176"/>
      <c r="B2" s="17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U2" s="129">
        <v>220</v>
      </c>
      <c r="V2" s="129"/>
      <c r="W2" s="129">
        <v>220</v>
      </c>
      <c r="X2" s="129">
        <v>220</v>
      </c>
      <c r="Y2" s="129"/>
      <c r="Z2" s="197">
        <v>220</v>
      </c>
    </row>
    <row r="3" spans="1:26" ht="12.75">
      <c r="A3" s="116"/>
      <c r="B3" s="116"/>
      <c r="C3" s="116"/>
      <c r="D3" s="116"/>
      <c r="E3" s="39"/>
      <c r="F3" s="39"/>
      <c r="G3" s="39"/>
      <c r="H3" s="39"/>
      <c r="I3" s="176"/>
      <c r="J3" s="176"/>
      <c r="K3" s="176"/>
      <c r="L3" s="176"/>
      <c r="M3" s="176"/>
      <c r="U3" s="129"/>
      <c r="V3" s="129">
        <v>11.36</v>
      </c>
      <c r="W3" s="129">
        <v>11.36</v>
      </c>
      <c r="X3" s="129"/>
      <c r="Y3" s="129">
        <v>11.36</v>
      </c>
      <c r="Z3" s="129">
        <v>11.36</v>
      </c>
    </row>
    <row r="4" spans="1:26" ht="12.75">
      <c r="A4" s="116"/>
      <c r="B4" s="116"/>
      <c r="C4" s="178">
        <f>Z2/Z3</f>
        <v>19.366197183098592</v>
      </c>
      <c r="D4" s="175" t="s">
        <v>125</v>
      </c>
      <c r="E4" s="39"/>
      <c r="F4" s="39"/>
      <c r="G4" s="179">
        <f>W2*W3</f>
        <v>2499.2</v>
      </c>
      <c r="H4" s="180" t="s">
        <v>179</v>
      </c>
      <c r="I4" s="176"/>
      <c r="J4" s="176"/>
      <c r="K4" s="176"/>
      <c r="L4" s="176"/>
      <c r="M4" s="176"/>
      <c r="U4" s="129">
        <v>2500</v>
      </c>
      <c r="V4" s="129">
        <v>2500</v>
      </c>
      <c r="W4" s="129"/>
      <c r="X4" s="129"/>
      <c r="Y4" s="129"/>
      <c r="Z4" s="129"/>
    </row>
    <row r="5" spans="1:13" ht="12.75">
      <c r="A5" s="116"/>
      <c r="B5" s="116"/>
      <c r="C5" s="116"/>
      <c r="D5" s="175"/>
      <c r="E5" s="39"/>
      <c r="F5" s="39"/>
      <c r="G5" s="39"/>
      <c r="H5" s="180"/>
      <c r="I5" s="176"/>
      <c r="J5" s="176"/>
      <c r="K5" s="176"/>
      <c r="L5" s="176"/>
      <c r="M5" s="176"/>
    </row>
    <row r="6" spans="1:13" ht="12.75">
      <c r="A6" s="181"/>
      <c r="B6" s="116"/>
      <c r="C6" s="116"/>
      <c r="D6" s="175"/>
      <c r="E6" s="39"/>
      <c r="F6" s="39"/>
      <c r="G6" s="39"/>
      <c r="H6" s="180"/>
      <c r="I6" s="176"/>
      <c r="J6" s="176"/>
      <c r="K6" s="176"/>
      <c r="L6" s="176"/>
      <c r="M6" s="176"/>
    </row>
    <row r="7" spans="1:13" ht="12.75">
      <c r="A7" s="181"/>
      <c r="B7" s="182"/>
      <c r="C7" s="116"/>
      <c r="D7" s="175"/>
      <c r="E7" s="39"/>
      <c r="F7" s="39"/>
      <c r="G7" s="39"/>
      <c r="H7" s="180"/>
      <c r="I7" s="176"/>
      <c r="J7" s="176"/>
      <c r="K7" s="176"/>
      <c r="L7" s="176"/>
      <c r="M7" s="176"/>
    </row>
    <row r="8" spans="1:13" ht="12.75">
      <c r="A8" s="116"/>
      <c r="B8" s="116"/>
      <c r="C8" s="178">
        <f>Y1*Y3</f>
        <v>220.0432</v>
      </c>
      <c r="D8" s="175" t="s">
        <v>127</v>
      </c>
      <c r="E8" s="39"/>
      <c r="F8" s="39"/>
      <c r="G8" s="179">
        <f>V4/V3</f>
        <v>220.07042253521126</v>
      </c>
      <c r="H8" s="180" t="s">
        <v>127</v>
      </c>
      <c r="I8" s="176"/>
      <c r="J8" s="176"/>
      <c r="K8" s="176"/>
      <c r="L8" s="176"/>
      <c r="M8" s="176"/>
    </row>
    <row r="9" spans="1:13" ht="12.75">
      <c r="A9" s="116"/>
      <c r="B9" s="116"/>
      <c r="C9" s="116"/>
      <c r="D9" s="175"/>
      <c r="E9" s="39"/>
      <c r="F9" s="39"/>
      <c r="G9" s="183"/>
      <c r="H9" s="180"/>
      <c r="I9" s="176"/>
      <c r="J9" s="176"/>
      <c r="K9" s="176"/>
      <c r="L9" s="176"/>
      <c r="M9" s="176"/>
    </row>
    <row r="10" spans="1:13" ht="12.75">
      <c r="A10" s="116"/>
      <c r="B10" s="116"/>
      <c r="C10" s="116"/>
      <c r="D10" s="175"/>
      <c r="E10" s="39"/>
      <c r="F10" s="39"/>
      <c r="G10" s="183"/>
      <c r="H10" s="180"/>
      <c r="I10" s="176"/>
      <c r="J10" s="176"/>
      <c r="K10" s="176"/>
      <c r="L10" s="176"/>
      <c r="M10" s="176"/>
    </row>
    <row r="11" spans="1:13" ht="12.75">
      <c r="A11" s="116"/>
      <c r="B11" s="116"/>
      <c r="C11" s="116"/>
      <c r="D11" s="175"/>
      <c r="E11" s="39"/>
      <c r="F11" s="39"/>
      <c r="G11" s="183"/>
      <c r="H11" s="180"/>
      <c r="I11" s="176"/>
      <c r="J11" s="176"/>
      <c r="K11" s="176"/>
      <c r="L11" s="176"/>
      <c r="M11" s="176"/>
    </row>
    <row r="12" spans="1:13" ht="12.75">
      <c r="A12" s="116"/>
      <c r="B12" s="116"/>
      <c r="C12" s="178">
        <f>X2/X1</f>
        <v>11.357769747031492</v>
      </c>
      <c r="D12" s="175" t="s">
        <v>180</v>
      </c>
      <c r="E12" s="39"/>
      <c r="F12" s="39"/>
      <c r="G12" s="184">
        <f>U4/U2</f>
        <v>11.363636363636363</v>
      </c>
      <c r="H12" s="180" t="s">
        <v>180</v>
      </c>
      <c r="I12" s="176"/>
      <c r="J12" s="176"/>
      <c r="K12" s="176"/>
      <c r="L12" s="176"/>
      <c r="M12" s="176"/>
    </row>
    <row r="13" spans="1:13" ht="12.75">
      <c r="A13" s="116"/>
      <c r="B13" s="116"/>
      <c r="C13" s="116"/>
      <c r="D13" s="116"/>
      <c r="E13" s="39"/>
      <c r="F13" s="39"/>
      <c r="G13" s="39"/>
      <c r="H13" s="39"/>
      <c r="I13" s="176"/>
      <c r="J13" s="176"/>
      <c r="K13" s="176"/>
      <c r="L13" s="176"/>
      <c r="M13" s="176"/>
    </row>
    <row r="14" spans="1:13" ht="12.75">
      <c r="A14" s="39"/>
      <c r="B14" s="39"/>
      <c r="C14" s="39"/>
      <c r="D14" s="39"/>
      <c r="E14" s="116"/>
      <c r="F14" s="116"/>
      <c r="G14" s="116"/>
      <c r="H14" s="116"/>
      <c r="I14" s="176"/>
      <c r="J14" s="176"/>
      <c r="K14" s="176"/>
      <c r="L14" s="176"/>
      <c r="M14" s="176"/>
    </row>
    <row r="15" spans="1:13" ht="12.75">
      <c r="A15" s="39"/>
      <c r="B15" s="39"/>
      <c r="C15" s="39"/>
      <c r="D15" s="39"/>
      <c r="E15" s="116"/>
      <c r="F15" s="116"/>
      <c r="G15" s="116"/>
      <c r="H15" s="116"/>
      <c r="I15" s="176"/>
      <c r="J15" s="176"/>
      <c r="K15" s="176"/>
      <c r="L15" s="176"/>
      <c r="M15" s="176"/>
    </row>
    <row r="16" spans="1:13" ht="12.75">
      <c r="A16" s="39"/>
      <c r="B16" s="39"/>
      <c r="C16" s="185">
        <f>(A52)*(+POWER(A51,2))</f>
        <v>2499.690752</v>
      </c>
      <c r="D16" s="180" t="s">
        <v>179</v>
      </c>
      <c r="E16" s="116"/>
      <c r="F16" s="186"/>
      <c r="G16" s="116"/>
      <c r="H16" s="116"/>
      <c r="I16" s="176"/>
      <c r="J16" s="176"/>
      <c r="K16" s="176"/>
      <c r="L16" s="176"/>
      <c r="M16" s="176"/>
    </row>
    <row r="17" spans="1:13" ht="12.75">
      <c r="A17" s="39"/>
      <c r="B17" s="39"/>
      <c r="C17" s="39"/>
      <c r="D17" s="39"/>
      <c r="E17" s="116"/>
      <c r="F17" s="186"/>
      <c r="G17" s="116"/>
      <c r="H17" s="116"/>
      <c r="I17" s="176"/>
      <c r="J17" s="176"/>
      <c r="K17" s="176"/>
      <c r="L17" s="176"/>
      <c r="M17" s="176"/>
    </row>
    <row r="18" spans="1:13" ht="12.75">
      <c r="A18" s="39"/>
      <c r="B18" s="39"/>
      <c r="C18" s="39"/>
      <c r="D18" s="39"/>
      <c r="E18" s="116"/>
      <c r="F18" s="116"/>
      <c r="G18" s="116"/>
      <c r="H18" s="116"/>
      <c r="I18" s="176"/>
      <c r="J18" s="176"/>
      <c r="K18" s="176"/>
      <c r="L18" s="176"/>
      <c r="M18" s="176"/>
    </row>
    <row r="19" spans="1:13" ht="12.75">
      <c r="A19" s="39"/>
      <c r="B19" s="39"/>
      <c r="C19" s="185">
        <f>(B50)/POWER(B51,2)</f>
        <v>19.37239634993057</v>
      </c>
      <c r="D19" s="180" t="s">
        <v>125</v>
      </c>
      <c r="E19" s="116"/>
      <c r="F19" s="116"/>
      <c r="G19" s="116"/>
      <c r="H19" s="116"/>
      <c r="I19" s="176"/>
      <c r="J19" s="176"/>
      <c r="K19" s="176"/>
      <c r="L19" s="176"/>
      <c r="M19" s="176"/>
    </row>
    <row r="20" spans="1:13" ht="12.75">
      <c r="A20" s="39"/>
      <c r="B20" s="39"/>
      <c r="C20" s="39"/>
      <c r="D20" s="39"/>
      <c r="E20" s="116"/>
      <c r="F20" s="116"/>
      <c r="G20" s="116"/>
      <c r="H20" s="116"/>
      <c r="I20" s="176"/>
      <c r="J20" s="176"/>
      <c r="K20" s="176"/>
      <c r="L20" s="176"/>
      <c r="M20" s="176"/>
    </row>
    <row r="21" spans="1:13" ht="12.75">
      <c r="A21" s="39"/>
      <c r="B21" s="39"/>
      <c r="C21" s="39"/>
      <c r="D21" s="39"/>
      <c r="E21" s="116"/>
      <c r="F21" s="116"/>
      <c r="G21" s="116"/>
      <c r="H21" s="116"/>
      <c r="I21" s="176"/>
      <c r="J21" s="176"/>
      <c r="K21" s="176"/>
      <c r="L21" s="176"/>
      <c r="M21" s="176"/>
    </row>
    <row r="22" spans="1:13" ht="12.75">
      <c r="A22" s="39"/>
      <c r="B22" s="39"/>
      <c r="C22" s="185">
        <f>SQRT(C50/C52)</f>
        <v>11.360702676647076</v>
      </c>
      <c r="D22" s="180" t="s">
        <v>180</v>
      </c>
      <c r="E22" s="116"/>
      <c r="F22" s="116"/>
      <c r="G22" s="116"/>
      <c r="H22" s="116"/>
      <c r="I22" s="176"/>
      <c r="J22" s="176"/>
      <c r="K22" s="176"/>
      <c r="L22" s="176"/>
      <c r="M22" s="176"/>
    </row>
    <row r="23" spans="1:13" ht="12.75">
      <c r="A23" s="39"/>
      <c r="B23" s="39"/>
      <c r="C23" s="39"/>
      <c r="D23" s="39"/>
      <c r="E23" s="116"/>
      <c r="F23" s="116"/>
      <c r="G23" s="116"/>
      <c r="H23" s="116"/>
      <c r="I23" s="176"/>
      <c r="J23" s="176"/>
      <c r="K23" s="176"/>
      <c r="L23" s="176"/>
      <c r="M23" s="176"/>
    </row>
    <row r="24" spans="1:13" ht="12.75">
      <c r="A24" s="39"/>
      <c r="B24" s="39"/>
      <c r="C24" s="39"/>
      <c r="D24" s="39"/>
      <c r="E24" s="116"/>
      <c r="F24" s="116"/>
      <c r="G24" s="116"/>
      <c r="H24" s="116"/>
      <c r="I24" s="176"/>
      <c r="J24" s="176"/>
      <c r="K24" s="176"/>
      <c r="L24" s="176"/>
      <c r="M24" s="176"/>
    </row>
    <row r="25" spans="1:13" ht="12.75">
      <c r="A25" s="39"/>
      <c r="B25" s="39"/>
      <c r="C25" s="39"/>
      <c r="D25" s="39"/>
      <c r="E25" s="116"/>
      <c r="F25" s="116"/>
      <c r="G25" s="116"/>
      <c r="H25" s="116"/>
      <c r="I25" s="176"/>
      <c r="J25" s="176"/>
      <c r="K25" s="176"/>
      <c r="L25" s="176"/>
      <c r="M25" s="176"/>
    </row>
    <row r="26" spans="1:13" ht="12.75">
      <c r="A26" s="39"/>
      <c r="B26" s="39"/>
      <c r="C26" s="39"/>
      <c r="D26" s="39"/>
      <c r="E26" s="116"/>
      <c r="F26" s="116"/>
      <c r="G26" s="116"/>
      <c r="H26" s="116"/>
      <c r="I26" s="176"/>
      <c r="J26" s="176"/>
      <c r="K26" s="176"/>
      <c r="L26" s="176"/>
      <c r="M26" s="176"/>
    </row>
    <row r="27" spans="1:13" ht="12.7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</row>
    <row r="28" spans="1:13" ht="12.7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</row>
    <row r="29" spans="1:13" ht="12.7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</row>
    <row r="30" spans="1:13" ht="12.7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</row>
    <row r="31" spans="1:13" ht="12.7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</row>
    <row r="32" spans="1:13" ht="12.7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</row>
    <row r="33" spans="1:13" ht="12.7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</row>
    <row r="34" spans="1:13" ht="12.7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</row>
    <row r="35" spans="1:13" ht="12.75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</row>
    <row r="36" spans="1:13" ht="12.7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1:13" ht="12.7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</row>
    <row r="38" spans="1:13" ht="12.7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</row>
    <row r="39" spans="1:13" ht="12.75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</row>
    <row r="40" spans="1:13" ht="12.75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</row>
    <row r="50" spans="1:4" ht="12.75">
      <c r="A50" s="129">
        <v>200</v>
      </c>
      <c r="B50" s="129">
        <v>2500</v>
      </c>
      <c r="C50" s="129">
        <v>2500</v>
      </c>
      <c r="D50" s="129"/>
    </row>
    <row r="51" spans="1:4" ht="12.75">
      <c r="A51" s="129">
        <v>11.36</v>
      </c>
      <c r="B51" s="129">
        <v>11.36</v>
      </c>
      <c r="C51" s="129"/>
      <c r="D51" s="129"/>
    </row>
    <row r="52" spans="1:4" ht="12.75">
      <c r="A52" s="129">
        <v>19.37</v>
      </c>
      <c r="B52" s="129"/>
      <c r="C52" s="129">
        <v>19.37</v>
      </c>
      <c r="D52" s="129"/>
    </row>
  </sheetData>
  <sheetProtection password="C837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7"/>
  <dimension ref="A1:G12"/>
  <sheetViews>
    <sheetView showGridLines="0" zoomScale="130" zoomScaleNormal="130" workbookViewId="0" topLeftCell="A1">
      <selection activeCell="A1" sqref="A1"/>
    </sheetView>
  </sheetViews>
  <sheetFormatPr defaultColWidth="11.421875" defaultRowHeight="12.75"/>
  <sheetData>
    <row r="1" spans="3:6" ht="12.75">
      <c r="C1" s="187" t="s">
        <v>221</v>
      </c>
      <c r="D1" s="188"/>
      <c r="E1" s="188"/>
      <c r="F1" s="189"/>
    </row>
    <row r="2" spans="3:6" ht="12.75">
      <c r="C2" s="291" t="s">
        <v>222</v>
      </c>
      <c r="D2" s="292"/>
      <c r="E2" s="292"/>
      <c r="F2" s="293"/>
    </row>
    <row r="3" ht="13.5" thickBot="1"/>
    <row r="4" spans="1:7" ht="13.5" thickTop="1">
      <c r="A4" t="s">
        <v>223</v>
      </c>
      <c r="B4" s="294">
        <v>24</v>
      </c>
      <c r="F4" s="322" t="s">
        <v>224</v>
      </c>
      <c r="G4" s="323"/>
    </row>
    <row r="5" spans="2:7" ht="12.75">
      <c r="B5" s="295" t="s">
        <v>127</v>
      </c>
      <c r="F5" s="312"/>
      <c r="G5" s="324"/>
    </row>
    <row r="6" spans="3:7" ht="12.75">
      <c r="C6" s="140" t="s">
        <v>225</v>
      </c>
      <c r="D6" s="296">
        <v>1500</v>
      </c>
      <c r="F6" s="315" t="s">
        <v>227</v>
      </c>
      <c r="G6" s="316"/>
    </row>
    <row r="7" spans="1:7" ht="12.75">
      <c r="A7" s="140" t="s">
        <v>226</v>
      </c>
      <c r="B7" s="297">
        <f>(B4)/((D6)+(D11))</f>
        <v>0.006</v>
      </c>
      <c r="D7" s="298" t="s">
        <v>125</v>
      </c>
      <c r="F7" s="312"/>
      <c r="G7" s="314"/>
    </row>
    <row r="8" spans="2:7" ht="12.75">
      <c r="B8" s="295" t="s">
        <v>180</v>
      </c>
      <c r="F8" s="325" t="s">
        <v>228</v>
      </c>
      <c r="G8" s="326"/>
    </row>
    <row r="9" spans="6:7" ht="13.5" thickBot="1">
      <c r="F9" s="327"/>
      <c r="G9" s="328"/>
    </row>
    <row r="10" ht="13.5" thickTop="1"/>
    <row r="11" spans="1:4" ht="12.75">
      <c r="A11" s="140" t="s">
        <v>229</v>
      </c>
      <c r="B11" s="299">
        <f>(B4)*((D11)/((D6)+(D11)))</f>
        <v>15</v>
      </c>
      <c r="C11" s="140" t="s">
        <v>230</v>
      </c>
      <c r="D11" s="300">
        <v>2500</v>
      </c>
    </row>
    <row r="12" spans="2:4" ht="12.75">
      <c r="B12" s="295" t="s">
        <v>127</v>
      </c>
      <c r="D12" s="295" t="s">
        <v>125</v>
      </c>
    </row>
  </sheetData>
  <sheetProtection password="CBF7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5"/>
  <dimension ref="A1:G11"/>
  <sheetViews>
    <sheetView showGridLines="0" zoomScale="155" zoomScaleNormal="155" workbookViewId="0" topLeftCell="A1">
      <selection activeCell="E20" sqref="E20"/>
    </sheetView>
  </sheetViews>
  <sheetFormatPr defaultColWidth="11.421875" defaultRowHeight="12.75"/>
  <sheetData>
    <row r="1" spans="3:5" ht="12.75">
      <c r="C1" s="187" t="s">
        <v>181</v>
      </c>
      <c r="D1" s="188"/>
      <c r="E1" s="189"/>
    </row>
    <row r="2" ht="12.75">
      <c r="D2" s="140"/>
    </row>
    <row r="3" ht="12.75">
      <c r="D3" s="207">
        <v>15000</v>
      </c>
    </row>
    <row r="4" spans="4:7" ht="12.75">
      <c r="D4" s="6"/>
      <c r="F4" s="190" t="s">
        <v>182</v>
      </c>
      <c r="G4" s="191"/>
    </row>
    <row r="5" spans="6:7" ht="12.75">
      <c r="F5" s="192" t="s">
        <v>183</v>
      </c>
      <c r="G5" s="193"/>
    </row>
    <row r="6" spans="2:4" ht="12.75">
      <c r="B6" s="140"/>
      <c r="D6" s="137" t="s">
        <v>184</v>
      </c>
    </row>
    <row r="7" spans="2:3" ht="12.75">
      <c r="B7" s="207">
        <v>100000</v>
      </c>
      <c r="C7" t="s">
        <v>185</v>
      </c>
    </row>
    <row r="8" spans="2:7" ht="12.75">
      <c r="B8" s="6"/>
      <c r="E8" t="s">
        <v>186</v>
      </c>
      <c r="G8" s="205">
        <f>D3/B7</f>
        <v>0.15</v>
      </c>
    </row>
    <row r="9" spans="1:3" ht="12.75">
      <c r="A9" s="137" t="s">
        <v>187</v>
      </c>
      <c r="B9" s="208">
        <v>10</v>
      </c>
      <c r="C9" s="202" t="s">
        <v>127</v>
      </c>
    </row>
    <row r="10" ht="12.75">
      <c r="F10" s="137"/>
    </row>
    <row r="11" spans="4:7" ht="12.75">
      <c r="D11" s="194" t="s">
        <v>188</v>
      </c>
      <c r="E11" s="137" t="s">
        <v>189</v>
      </c>
      <c r="F11" s="205">
        <f>B9*G8*(-1)</f>
        <v>-1.5</v>
      </c>
      <c r="G11" s="27" t="s">
        <v>127</v>
      </c>
    </row>
  </sheetData>
  <sheetProtection password="CBF7" sheet="1" objects="1" scenarios="1"/>
  <printOptions/>
  <pageMargins left="0.75" right="0.75" top="1" bottom="1" header="0.4921259845" footer="0.4921259845"/>
  <pageSetup horizontalDpi="120" verticalDpi="120" orientation="portrait" paperSize="9" r:id="rId2"/>
  <headerFooter alignWithMargins="0">
    <oddHeader>&amp;C&amp;A</oddHeader>
    <oddFooter>&amp;CPage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1"/>
  <dimension ref="A1:G16"/>
  <sheetViews>
    <sheetView showGridLines="0" zoomScale="155" zoomScaleNormal="155" workbookViewId="0" topLeftCell="A1">
      <selection activeCell="A1" sqref="A1"/>
    </sheetView>
  </sheetViews>
  <sheetFormatPr defaultColWidth="11.421875" defaultRowHeight="12.75"/>
  <sheetData>
    <row r="1" spans="3:5" ht="12.75">
      <c r="C1" s="187" t="s">
        <v>181</v>
      </c>
      <c r="D1" s="188"/>
      <c r="E1" s="189"/>
    </row>
    <row r="2" ht="12.75">
      <c r="D2" s="140"/>
    </row>
    <row r="3" spans="4:7" ht="12.75">
      <c r="D3" s="203"/>
      <c r="F3" s="195" t="s">
        <v>190</v>
      </c>
      <c r="G3" s="196"/>
    </row>
    <row r="4" spans="4:7" ht="12.75">
      <c r="D4" s="6"/>
      <c r="F4" s="190" t="s">
        <v>182</v>
      </c>
      <c r="G4" s="191"/>
    </row>
    <row r="5" spans="6:7" ht="12.75">
      <c r="F5" s="192" t="s">
        <v>183</v>
      </c>
      <c r="G5" s="193"/>
    </row>
    <row r="6" spans="2:4" ht="12.75">
      <c r="B6" s="140"/>
      <c r="D6" s="137" t="s">
        <v>184</v>
      </c>
    </row>
    <row r="7" spans="2:3" ht="12.75">
      <c r="B7" s="203"/>
      <c r="C7" t="s">
        <v>185</v>
      </c>
    </row>
    <row r="8" spans="2:7" ht="12.75">
      <c r="B8" s="6"/>
      <c r="E8" t="s">
        <v>186</v>
      </c>
      <c r="G8" s="205" t="e">
        <f>D3/B7</f>
        <v>#DIV/0!</v>
      </c>
    </row>
    <row r="10" spans="1:3" ht="12.75">
      <c r="A10" s="137" t="s">
        <v>187</v>
      </c>
      <c r="B10" s="204"/>
      <c r="C10" s="202"/>
    </row>
    <row r="11" spans="4:7" ht="12.75">
      <c r="D11" s="194" t="s">
        <v>188</v>
      </c>
      <c r="E11" s="137" t="s">
        <v>189</v>
      </c>
      <c r="F11" s="205" t="e">
        <f>B10*G8*(-1)</f>
        <v>#DIV/0!</v>
      </c>
      <c r="G11" s="202" t="s">
        <v>127</v>
      </c>
    </row>
    <row r="13" spans="2:4" ht="12.75">
      <c r="B13" s="140"/>
      <c r="C13" s="206" t="e">
        <f>(B7*D3)/(B7+D3)</f>
        <v>#DIV/0!</v>
      </c>
      <c r="D13" s="202" t="s">
        <v>125</v>
      </c>
    </row>
    <row r="14" spans="2:5" ht="12.75">
      <c r="B14" s="140"/>
      <c r="E14" s="6"/>
    </row>
    <row r="16" ht="12.75">
      <c r="F16" s="27"/>
    </row>
  </sheetData>
  <sheetProtection password="CBF7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32"/>
  <dimension ref="A1:G13"/>
  <sheetViews>
    <sheetView showGridLines="0" zoomScale="155" zoomScaleNormal="155" workbookViewId="0" topLeftCell="A1">
      <selection activeCell="G17" sqref="G17"/>
    </sheetView>
  </sheetViews>
  <sheetFormatPr defaultColWidth="11.421875" defaultRowHeight="12.75"/>
  <sheetData>
    <row r="1" spans="3:5" ht="12.75">
      <c r="C1" s="187" t="s">
        <v>191</v>
      </c>
      <c r="D1" s="188"/>
      <c r="E1" s="189"/>
    </row>
    <row r="3" spans="6:7" ht="12.75">
      <c r="F3" s="198" t="s">
        <v>190</v>
      </c>
      <c r="G3" s="199"/>
    </row>
    <row r="4" spans="1:7" ht="12.75">
      <c r="A4" s="140" t="s">
        <v>192</v>
      </c>
      <c r="B4" s="140" t="s">
        <v>200</v>
      </c>
      <c r="F4" s="198" t="s">
        <v>193</v>
      </c>
      <c r="G4" s="199"/>
    </row>
    <row r="5" spans="2:7" ht="12.75">
      <c r="B5" s="209">
        <f>(D13*D10)/(D13+D10)</f>
        <v>3750</v>
      </c>
      <c r="F5" s="21" t="s">
        <v>194</v>
      </c>
      <c r="G5" s="23"/>
    </row>
    <row r="6" spans="2:7" ht="12.75">
      <c r="B6" s="6"/>
      <c r="E6" s="140" t="s">
        <v>195</v>
      </c>
      <c r="G6" s="137"/>
    </row>
    <row r="7" spans="1:2" ht="12.75">
      <c r="A7" s="137" t="s">
        <v>196</v>
      </c>
      <c r="B7" s="137" t="s">
        <v>197</v>
      </c>
    </row>
    <row r="8" spans="1:7" ht="12.75">
      <c r="A8" s="208">
        <v>1</v>
      </c>
      <c r="B8" s="202" t="s">
        <v>127</v>
      </c>
      <c r="F8" s="14"/>
      <c r="G8" s="205">
        <f>D10/D13</f>
        <v>0.6</v>
      </c>
    </row>
    <row r="9" spans="4:5" ht="12.75">
      <c r="D9" s="140"/>
      <c r="E9" s="137" t="s">
        <v>198</v>
      </c>
    </row>
    <row r="10" spans="2:4" ht="12.75">
      <c r="B10" s="137" t="s">
        <v>199</v>
      </c>
      <c r="D10" s="203">
        <v>6000</v>
      </c>
    </row>
    <row r="11" spans="4:7" ht="12.75">
      <c r="D11" s="200"/>
      <c r="F11" s="210">
        <f>A8*G8</f>
        <v>0.6</v>
      </c>
      <c r="G11" s="6" t="s">
        <v>127</v>
      </c>
    </row>
    <row r="12" spans="4:7" ht="12.75">
      <c r="D12" s="201"/>
      <c r="G12" s="137"/>
    </row>
    <row r="13" spans="3:5" ht="12.75">
      <c r="C13" s="140"/>
      <c r="D13" s="207">
        <v>10000</v>
      </c>
      <c r="E13" s="202" t="s">
        <v>125</v>
      </c>
    </row>
  </sheetData>
  <sheetProtection/>
  <printOptions/>
  <pageMargins left="0.75" right="0.75" top="1" bottom="1" header="0.4921259845" footer="0.492125984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19"/>
  <dimension ref="C1:I86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355" customWidth="1"/>
  </cols>
  <sheetData>
    <row r="1" spans="4:6" ht="15">
      <c r="D1" s="354"/>
      <c r="E1" s="354"/>
      <c r="F1" s="354"/>
    </row>
    <row r="69" ht="12.75">
      <c r="F69" s="356" t="s">
        <v>262</v>
      </c>
    </row>
    <row r="70" spans="3:9" ht="12.75">
      <c r="C70" s="355" t="s">
        <v>252</v>
      </c>
      <c r="D70" s="361">
        <v>15</v>
      </c>
      <c r="E70" s="355" t="s">
        <v>253</v>
      </c>
      <c r="F70" s="360">
        <f>D82/(D70+D76)</f>
        <v>0.05</v>
      </c>
      <c r="G70" s="357" t="s">
        <v>260</v>
      </c>
      <c r="H70" s="360">
        <f>F79-F76</f>
        <v>0.050000000000000044</v>
      </c>
      <c r="I70" s="355" t="s">
        <v>127</v>
      </c>
    </row>
    <row r="72" ht="12.75">
      <c r="F72" s="356" t="s">
        <v>263</v>
      </c>
    </row>
    <row r="73" spans="3:6" ht="12.75">
      <c r="C73" s="355" t="s">
        <v>254</v>
      </c>
      <c r="D73" s="361">
        <v>20</v>
      </c>
      <c r="E73" s="355" t="s">
        <v>253</v>
      </c>
      <c r="F73" s="360">
        <f>D82/(D73+D79)</f>
        <v>0.04</v>
      </c>
    </row>
    <row r="74" ht="12.75">
      <c r="D74" s="356"/>
    </row>
    <row r="75" spans="4:6" ht="12.75">
      <c r="D75" s="356"/>
      <c r="F75" s="356" t="s">
        <v>264</v>
      </c>
    </row>
    <row r="76" spans="3:9" ht="12.75">
      <c r="C76" s="355" t="s">
        <v>255</v>
      </c>
      <c r="D76" s="361">
        <v>25</v>
      </c>
      <c r="E76" s="355" t="s">
        <v>253</v>
      </c>
      <c r="F76" s="360">
        <f>F70*D70</f>
        <v>0.75</v>
      </c>
      <c r="G76" s="357" t="s">
        <v>257</v>
      </c>
      <c r="H76" s="360">
        <f>D70*D76/(F73*1000)+(D73*D79/(F70*1000))</f>
        <v>21.375</v>
      </c>
      <c r="I76" s="355" t="s">
        <v>125</v>
      </c>
    </row>
    <row r="77" ht="12.75">
      <c r="D77" s="356"/>
    </row>
    <row r="78" spans="4:6" ht="12.75">
      <c r="D78" s="356"/>
      <c r="F78" s="356" t="s">
        <v>265</v>
      </c>
    </row>
    <row r="79" spans="3:8" ht="12.75">
      <c r="C79" s="355" t="s">
        <v>256</v>
      </c>
      <c r="D79" s="361">
        <v>30</v>
      </c>
      <c r="E79" s="355" t="s">
        <v>253</v>
      </c>
      <c r="F79" s="360">
        <f>F73*D73</f>
        <v>0.8</v>
      </c>
      <c r="H79" s="358"/>
    </row>
    <row r="80" ht="12.75">
      <c r="D80" s="356"/>
    </row>
    <row r="81" ht="12.75">
      <c r="D81" s="356"/>
    </row>
    <row r="82" spans="3:5" ht="12.75">
      <c r="C82" s="355" t="s">
        <v>261</v>
      </c>
      <c r="D82" s="361">
        <v>2</v>
      </c>
      <c r="E82" s="355" t="s">
        <v>127</v>
      </c>
    </row>
    <row r="86" spans="3:9" ht="12.75">
      <c r="C86" s="355" t="s">
        <v>258</v>
      </c>
      <c r="D86" s="361">
        <v>100</v>
      </c>
      <c r="E86" s="355" t="s">
        <v>125</v>
      </c>
      <c r="G86" s="357" t="s">
        <v>259</v>
      </c>
      <c r="H86" s="359">
        <f>H70/(D86+H76)*1000</f>
        <v>0.41194644696189536</v>
      </c>
      <c r="I86" s="355" t="s">
        <v>148</v>
      </c>
    </row>
  </sheetData>
  <sheetProtection password="CBF7" sheet="1" objects="1" scenarios="1"/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Visio.Drawing.6" shapeId="342626" r:id="rId1"/>
    <oleObject progId="Visio.Drawing.6" shapeId="439078" r:id="rId2"/>
    <oleObject progId="Visio.Drawing.6" shapeId="540949" r:id="rId3"/>
    <oleObject progId="Visio.Drawing.6" shapeId="566800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P40"/>
  <sheetViews>
    <sheetView showGridLines="0" zoomScale="125" zoomScaleNormal="125" workbookViewId="0" topLeftCell="A1">
      <selection activeCell="A1" sqref="A1"/>
    </sheetView>
  </sheetViews>
  <sheetFormatPr defaultColWidth="11.421875" defaultRowHeight="12.75"/>
  <cols>
    <col min="1" max="1" width="14.140625" style="0" bestFit="1" customWidth="1"/>
    <col min="7" max="7" width="14.140625" style="0" bestFit="1" customWidth="1"/>
  </cols>
  <sheetData>
    <row r="1" spans="1:16" s="114" customFormat="1" ht="12.75" customHeight="1">
      <c r="A1" s="115"/>
      <c r="B1" s="211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2.75">
      <c r="A2" s="362">
        <f ca="1">NOW()</f>
        <v>41320.80673645833</v>
      </c>
      <c r="B2" s="362"/>
      <c r="C2" s="116"/>
      <c r="D2" s="116"/>
      <c r="E2" s="116"/>
      <c r="F2" s="116"/>
      <c r="G2" s="116"/>
      <c r="H2" s="212" t="s">
        <v>201</v>
      </c>
      <c r="I2" s="213">
        <v>37385</v>
      </c>
      <c r="J2" s="116"/>
      <c r="K2" s="116"/>
      <c r="L2" s="116"/>
      <c r="M2" s="116"/>
      <c r="N2" s="116"/>
      <c r="O2" s="116"/>
      <c r="P2" s="116"/>
    </row>
    <row r="3" spans="1:16" ht="12.75">
      <c r="A3" s="116"/>
      <c r="B3" s="116"/>
      <c r="C3" s="116"/>
      <c r="D3" s="116"/>
      <c r="E3" s="116"/>
      <c r="F3" s="116"/>
      <c r="G3" s="116"/>
      <c r="H3" s="212" t="s">
        <v>244</v>
      </c>
      <c r="I3" s="329">
        <v>39462</v>
      </c>
      <c r="J3" s="116"/>
      <c r="K3" s="116"/>
      <c r="L3" s="116"/>
      <c r="M3" s="116"/>
      <c r="N3" s="116"/>
      <c r="O3" s="116"/>
      <c r="P3" s="116"/>
    </row>
    <row r="4" spans="1:16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12.7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12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12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12.7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ht="12.7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ht="12.7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1:16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ht="12.7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  <row r="13" spans="1:16" ht="12.7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6" ht="12.7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6" ht="12.7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16" ht="12.7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</row>
    <row r="17" spans="1:16" ht="12.7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1:16" ht="12.7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 ht="12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 ht="12.7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</row>
    <row r="21" spans="1:16" ht="12.7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1:16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6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</row>
    <row r="24" spans="1:16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6" ht="12.7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</row>
    <row r="26" spans="1:16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1:16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1:16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1:16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0" spans="1:16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</row>
    <row r="31" spans="1:16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</row>
    <row r="32" spans="1:16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</row>
    <row r="33" spans="1:16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</row>
    <row r="34" spans="1:16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</row>
    <row r="35" spans="1:16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  <row r="36" spans="1:16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</row>
    <row r="37" spans="1:16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</row>
    <row r="38" spans="1:16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</row>
    <row r="39" spans="1:16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</row>
    <row r="40" spans="1:16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</sheetData>
  <sheetProtection password="CBF7" sheet="1" objects="1" scenarios="1"/>
  <mergeCells count="1">
    <mergeCell ref="A2:B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4:J34"/>
  <sheetViews>
    <sheetView showGridLines="0" zoomScale="80" zoomScaleNormal="80" workbookViewId="0" topLeftCell="B1">
      <selection activeCell="B14" sqref="B14"/>
    </sheetView>
  </sheetViews>
  <sheetFormatPr defaultColWidth="11.421875" defaultRowHeight="12.75"/>
  <sheetData>
    <row r="4" spans="1:9" ht="12.75">
      <c r="A4" s="363" t="s">
        <v>20</v>
      </c>
      <c r="B4" s="364"/>
      <c r="C4" s="364"/>
      <c r="D4" s="365"/>
      <c r="G4" s="366"/>
      <c r="H4" s="366"/>
      <c r="I4" s="366"/>
    </row>
    <row r="5" spans="2:9" ht="12.75">
      <c r="B5" s="367" t="s">
        <v>21</v>
      </c>
      <c r="C5" s="367"/>
      <c r="H5" s="30"/>
      <c r="I5" s="30"/>
    </row>
    <row r="6" spans="1:9" ht="12.75">
      <c r="A6" s="8"/>
      <c r="B6" s="9"/>
      <c r="C6" s="10"/>
      <c r="D6" s="3">
        <f>(3.1416*3.1416*4)*((B14*B14*B13*B13)/(B16+B17+B11))*B19*B21</f>
        <v>3141910.855745602</v>
      </c>
      <c r="E6" t="s">
        <v>25</v>
      </c>
      <c r="I6" s="5"/>
    </row>
    <row r="7" spans="1:9" ht="12.75">
      <c r="A7" s="11"/>
      <c r="B7" s="12"/>
      <c r="C7" s="13"/>
      <c r="D7" s="18">
        <f>(D6/1000)</f>
        <v>3141.910855745602</v>
      </c>
      <c r="E7" t="s">
        <v>18</v>
      </c>
      <c r="G7" s="368" t="s">
        <v>38</v>
      </c>
      <c r="H7" s="369"/>
      <c r="I7" s="5"/>
    </row>
    <row r="8" spans="4:8" ht="12.75">
      <c r="D8" s="5"/>
      <c r="H8" s="36"/>
    </row>
    <row r="9" spans="1:3" ht="12.75">
      <c r="A9" s="6" t="s">
        <v>16</v>
      </c>
      <c r="B9" s="28">
        <v>3</v>
      </c>
      <c r="C9" t="s">
        <v>17</v>
      </c>
    </row>
    <row r="10" spans="1:3" ht="12.75">
      <c r="A10" s="6" t="s">
        <v>15</v>
      </c>
      <c r="B10" s="28">
        <v>0.018</v>
      </c>
      <c r="C10" t="s">
        <v>9</v>
      </c>
    </row>
    <row r="11" spans="1:3" ht="12.75">
      <c r="A11" s="1" t="s">
        <v>0</v>
      </c>
      <c r="B11" s="4">
        <f>(B9/2)+B17</f>
        <v>1.662</v>
      </c>
      <c r="C11" t="s">
        <v>8</v>
      </c>
    </row>
    <row r="12" spans="1:3" ht="12.75">
      <c r="A12" s="1" t="s">
        <v>1</v>
      </c>
      <c r="B12" s="4">
        <f>(B9)/2</f>
        <v>1.5</v>
      </c>
      <c r="C12" t="s">
        <v>11</v>
      </c>
    </row>
    <row r="13" spans="1:3" ht="12.75">
      <c r="A13" s="1" t="s">
        <v>2</v>
      </c>
      <c r="B13" s="29">
        <v>250</v>
      </c>
      <c r="C13" t="s">
        <v>10</v>
      </c>
    </row>
    <row r="14" spans="1:3" ht="12.75">
      <c r="A14" s="1" t="s">
        <v>3</v>
      </c>
      <c r="B14" s="4">
        <f>(B11+B12)/2</f>
        <v>1.581</v>
      </c>
      <c r="C14" t="s">
        <v>12</v>
      </c>
    </row>
    <row r="15" ht="12.75">
      <c r="A15" s="2"/>
    </row>
    <row r="16" spans="1:3" ht="12.75">
      <c r="A16" s="1" t="s">
        <v>4</v>
      </c>
      <c r="B16" s="29">
        <v>0.5</v>
      </c>
      <c r="C16" t="s">
        <v>13</v>
      </c>
    </row>
    <row r="17" spans="1:3" ht="12.75">
      <c r="A17" s="1" t="s">
        <v>5</v>
      </c>
      <c r="B17" s="4">
        <f>(B13)/((B16)/(B10))*B10</f>
        <v>0.16199999999999998</v>
      </c>
      <c r="C17" t="s">
        <v>14</v>
      </c>
    </row>
    <row r="18" ht="12.75">
      <c r="A18" s="1"/>
    </row>
    <row r="19" spans="1:2" ht="12.75">
      <c r="A19" s="1" t="s">
        <v>6</v>
      </c>
      <c r="B19" s="7">
        <f>((B16*10+B17*12+B11*2)/(B16*10+B17*10+B11*1.4))</f>
        <v>1.1476729109849333</v>
      </c>
    </row>
    <row r="20" spans="1:10" ht="12.75">
      <c r="A20" s="1"/>
      <c r="J20" t="s">
        <v>40</v>
      </c>
    </row>
    <row r="21" spans="1:10" ht="12.75">
      <c r="A21" s="1" t="s">
        <v>7</v>
      </c>
      <c r="B21" s="7">
        <f>LOG(((14*B11)/(2*B16+3*B17))+100)*0.5</f>
        <v>1.0315881068798893</v>
      </c>
      <c r="D21" s="3">
        <f>(B16)</f>
        <v>0.5</v>
      </c>
      <c r="E21" t="s">
        <v>25</v>
      </c>
      <c r="H21" s="6" t="s">
        <v>42</v>
      </c>
      <c r="J21" t="s">
        <v>41</v>
      </c>
    </row>
    <row r="22" ht="12.75">
      <c r="H22" s="6" t="s">
        <v>43</v>
      </c>
    </row>
    <row r="23" spans="3:6" ht="12.75">
      <c r="C23" s="3">
        <f>(B14)</f>
        <v>1.581</v>
      </c>
      <c r="E23" s="3">
        <f>(B11)</f>
        <v>1.662</v>
      </c>
      <c r="F23" t="s">
        <v>25</v>
      </c>
    </row>
    <row r="24" ht="12.75">
      <c r="C24" t="s">
        <v>39</v>
      </c>
    </row>
    <row r="25" ht="12.75">
      <c r="B25" s="3">
        <f>(B9)</f>
        <v>3</v>
      </c>
    </row>
    <row r="26" ht="12.75">
      <c r="B26" s="24" t="s">
        <v>25</v>
      </c>
    </row>
    <row r="27" spans="3:5" ht="12.75">
      <c r="C27" s="39"/>
      <c r="D27" s="39"/>
      <c r="E27" s="39"/>
    </row>
    <row r="28" spans="3:9" ht="12.75">
      <c r="C28" s="39"/>
      <c r="D28" s="39"/>
      <c r="E28" s="39"/>
      <c r="H28" s="3">
        <f>(B13)</f>
        <v>250</v>
      </c>
      <c r="I28" t="s">
        <v>44</v>
      </c>
    </row>
    <row r="29" spans="3:5" ht="12.75">
      <c r="C29" s="39"/>
      <c r="D29" s="39"/>
      <c r="E29" s="39"/>
    </row>
    <row r="30" spans="3:5" ht="12.75">
      <c r="C30" s="39"/>
      <c r="D30" s="39"/>
      <c r="E30" s="39"/>
    </row>
    <row r="32" spans="2:8" ht="12.75">
      <c r="B32" s="3">
        <f>(B12)</f>
        <v>1.5</v>
      </c>
      <c r="H32" s="6"/>
    </row>
    <row r="33" ht="12.75">
      <c r="B33" s="24" t="s">
        <v>25</v>
      </c>
    </row>
    <row r="34" spans="2:6" ht="12.75">
      <c r="B34" s="3">
        <f>(B10)</f>
        <v>0.018</v>
      </c>
      <c r="E34" s="3">
        <f>(B17)</f>
        <v>0.16199999999999998</v>
      </c>
      <c r="F34" t="s">
        <v>25</v>
      </c>
    </row>
  </sheetData>
  <sheetProtection password="CBF7" sheet="1" objects="1" scenarios="1"/>
  <mergeCells count="4">
    <mergeCell ref="A4:D4"/>
    <mergeCell ref="G4:I4"/>
    <mergeCell ref="B5:C5"/>
    <mergeCell ref="G7:H7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I35"/>
  <sheetViews>
    <sheetView showGridLines="0" workbookViewId="0" topLeftCell="A1">
      <selection activeCell="I26" sqref="I26"/>
    </sheetView>
  </sheetViews>
  <sheetFormatPr defaultColWidth="11.421875" defaultRowHeight="12.75"/>
  <cols>
    <col min="7" max="8" width="10.8515625" style="0" customWidth="1"/>
    <col min="9" max="9" width="7.28125" style="0" customWidth="1"/>
    <col min="10" max="10" width="6.28125" style="0" customWidth="1"/>
  </cols>
  <sheetData>
    <row r="1" spans="1:6" ht="19.5" customHeight="1">
      <c r="A1" s="27"/>
      <c r="D1" s="15"/>
      <c r="E1" s="16"/>
      <c r="F1" s="16"/>
    </row>
    <row r="3" spans="1:9" ht="12.75">
      <c r="A3" s="370" t="s">
        <v>20</v>
      </c>
      <c r="B3" s="371"/>
      <c r="C3" s="371"/>
      <c r="D3" s="372"/>
      <c r="G3" s="370" t="s">
        <v>19</v>
      </c>
      <c r="H3" s="371"/>
      <c r="I3" s="372"/>
    </row>
    <row r="4" spans="2:9" ht="12.75">
      <c r="B4" s="373" t="s">
        <v>21</v>
      </c>
      <c r="C4" s="373"/>
      <c r="G4" s="373" t="s">
        <v>22</v>
      </c>
      <c r="H4" s="373"/>
      <c r="I4" s="373"/>
    </row>
    <row r="5" spans="6:9" ht="12.75">
      <c r="F5" s="24" t="s">
        <v>27</v>
      </c>
      <c r="G5" s="26">
        <f>SUM(B14/B16)*2</f>
        <v>1.52</v>
      </c>
      <c r="H5" s="25">
        <f>-0.0017*G5*G5*G5*G5*G5+0.0184*G5*G5*G5*G5-0.08*G5*G5*G5+0.2115*G5*G5-0.4634*G5+1.0045</f>
        <v>0.5922619480985598</v>
      </c>
      <c r="I5" s="20" t="s">
        <v>26</v>
      </c>
    </row>
    <row r="6" spans="1:9" ht="12.75">
      <c r="A6" s="8"/>
      <c r="B6" s="9"/>
      <c r="C6" s="10"/>
      <c r="D6" s="3">
        <f>SUM(3.1416*3.1416*4)*((B14*B14*B13*B13)/(B16+B17+B11))*B19*B21</f>
        <v>67267.1342116128</v>
      </c>
      <c r="G6" s="8"/>
      <c r="H6" s="9"/>
      <c r="I6" s="10"/>
    </row>
    <row r="7" spans="1:9" ht="12.75">
      <c r="A7" s="11"/>
      <c r="B7" s="12"/>
      <c r="C7" s="13"/>
      <c r="D7" s="18">
        <f>SUM(D6/1000)</f>
        <v>67.26713421161281</v>
      </c>
      <c r="G7" s="11"/>
      <c r="H7" s="12"/>
      <c r="I7" s="13"/>
    </row>
    <row r="8" spans="4:9" ht="12.75">
      <c r="D8" s="5"/>
      <c r="H8" s="19">
        <f>SUM(0.0395*B14*B14*B13*B13*H5)/B16</f>
        <v>67.56287399129131</v>
      </c>
      <c r="I8" t="s">
        <v>18</v>
      </c>
    </row>
    <row r="9" spans="1:8" ht="12.75">
      <c r="A9" s="6" t="s">
        <v>16</v>
      </c>
      <c r="B9" s="28">
        <v>3</v>
      </c>
      <c r="C9" t="s">
        <v>17</v>
      </c>
      <c r="H9" s="14"/>
    </row>
    <row r="10" spans="1:3" ht="12.75">
      <c r="A10" s="6" t="s">
        <v>15</v>
      </c>
      <c r="B10" s="28">
        <v>0.04</v>
      </c>
      <c r="C10" t="s">
        <v>9</v>
      </c>
    </row>
    <row r="11" spans="1:8" ht="12.75">
      <c r="A11" s="1" t="s">
        <v>0</v>
      </c>
      <c r="B11" s="4">
        <f>SUM(B12+B10)</f>
        <v>1.54</v>
      </c>
      <c r="C11" t="s">
        <v>8</v>
      </c>
      <c r="G11" s="368" t="s">
        <v>38</v>
      </c>
      <c r="H11" s="369"/>
    </row>
    <row r="12" spans="1:3" ht="12.75">
      <c r="A12" s="1" t="s">
        <v>1</v>
      </c>
      <c r="B12" s="4">
        <f>SUM(B9/2)</f>
        <v>1.5</v>
      </c>
      <c r="C12" t="s">
        <v>11</v>
      </c>
    </row>
    <row r="13" spans="1:3" ht="12.75">
      <c r="A13" s="1" t="s">
        <v>2</v>
      </c>
      <c r="B13" s="29">
        <v>50</v>
      </c>
      <c r="C13" t="s">
        <v>10</v>
      </c>
    </row>
    <row r="14" spans="1:3" ht="12.75">
      <c r="A14" s="1" t="s">
        <v>3</v>
      </c>
      <c r="B14" s="4">
        <f>SUM(B11+B12)/2</f>
        <v>1.52</v>
      </c>
      <c r="C14" t="s">
        <v>12</v>
      </c>
    </row>
    <row r="15" ht="12.75">
      <c r="A15" s="2"/>
    </row>
    <row r="16" spans="1:3" ht="12.75">
      <c r="A16" s="1" t="s">
        <v>4</v>
      </c>
      <c r="B16" s="4">
        <f>SUM(B10*B13)</f>
        <v>2</v>
      </c>
      <c r="C16" t="s">
        <v>13</v>
      </c>
    </row>
    <row r="17" spans="1:3" ht="12.75">
      <c r="A17" s="1" t="s">
        <v>5</v>
      </c>
      <c r="B17" s="4">
        <f>SUM(B10)</f>
        <v>0.04</v>
      </c>
      <c r="C17" t="s">
        <v>14</v>
      </c>
    </row>
    <row r="18" ht="12.75">
      <c r="A18" s="1"/>
    </row>
    <row r="19" spans="1:2" ht="12.75">
      <c r="A19" s="1" t="s">
        <v>6</v>
      </c>
      <c r="B19" s="7">
        <f>SUM((B16*10+B17*12+B11*2)/(B16*10+B17*10+B11*1.4))</f>
        <v>1.0445114381982623</v>
      </c>
    </row>
    <row r="20" ht="12.75">
      <c r="A20" s="1"/>
    </row>
    <row r="21" spans="1:2" ht="12.75">
      <c r="A21" s="1" t="s">
        <v>7</v>
      </c>
      <c r="B21" s="7">
        <f>LOG(((14*B11)/(2*B16+3*B17))+100)*0.5</f>
        <v>1.0110759957912563</v>
      </c>
    </row>
    <row r="24" spans="6:7" ht="12.75">
      <c r="F24" s="3">
        <f>SUM(B10)</f>
        <v>0.04</v>
      </c>
      <c r="G24" t="s">
        <v>25</v>
      </c>
    </row>
    <row r="26" ht="12.75">
      <c r="G26" s="6" t="s">
        <v>23</v>
      </c>
    </row>
    <row r="27" spans="3:7" ht="12.75">
      <c r="C27" s="21"/>
      <c r="D27" s="22"/>
      <c r="E27" s="23"/>
      <c r="G27" s="6" t="s">
        <v>24</v>
      </c>
    </row>
    <row r="28" spans="1:8" ht="12.75">
      <c r="A28" s="3">
        <f>SUM(B11)</f>
        <v>1.54</v>
      </c>
      <c r="E28" s="3">
        <f>SUM(B13)</f>
        <v>50</v>
      </c>
      <c r="G28" s="3">
        <f>SUM(B14)</f>
        <v>1.52</v>
      </c>
      <c r="H28" t="s">
        <v>25</v>
      </c>
    </row>
    <row r="30" spans="4:5" ht="12.75">
      <c r="D30" s="3">
        <f>SUM(B9)</f>
        <v>3</v>
      </c>
      <c r="E30" t="s">
        <v>25</v>
      </c>
    </row>
    <row r="31" ht="12.75">
      <c r="A31" s="3">
        <f>SUM(B12)</f>
        <v>1.5</v>
      </c>
    </row>
    <row r="32" spans="3:8" ht="12.75">
      <c r="C32" s="21"/>
      <c r="D32" s="22"/>
      <c r="E32" s="23"/>
      <c r="G32" s="3">
        <f>SUM(B17)</f>
        <v>0.04</v>
      </c>
      <c r="H32" t="s">
        <v>25</v>
      </c>
    </row>
    <row r="35" spans="4:5" ht="12.75">
      <c r="D35" s="3">
        <f>SUM(B16)</f>
        <v>2</v>
      </c>
      <c r="E35" t="s">
        <v>25</v>
      </c>
    </row>
  </sheetData>
  <sheetProtection password="CBF7" sheet="1" objects="1" scenarios="1"/>
  <mergeCells count="5">
    <mergeCell ref="G11:H11"/>
    <mergeCell ref="A3:D3"/>
    <mergeCell ref="G3:I3"/>
    <mergeCell ref="B4:C4"/>
    <mergeCell ref="G4:I4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/>
  <dimension ref="A4:I30"/>
  <sheetViews>
    <sheetView showGridLines="0" workbookViewId="0" topLeftCell="A1">
      <selection activeCell="A1" sqref="A1"/>
    </sheetView>
  </sheetViews>
  <sheetFormatPr defaultColWidth="11.421875" defaultRowHeight="12.75"/>
  <sheetData>
    <row r="4" spans="1:9" ht="12.75">
      <c r="A4" s="363" t="s">
        <v>20</v>
      </c>
      <c r="B4" s="364"/>
      <c r="C4" s="364"/>
      <c r="D4" s="365"/>
      <c r="G4" s="363" t="s">
        <v>19</v>
      </c>
      <c r="H4" s="364"/>
      <c r="I4" s="365"/>
    </row>
    <row r="5" spans="2:9" ht="12.75">
      <c r="B5" s="367" t="s">
        <v>21</v>
      </c>
      <c r="C5" s="367"/>
      <c r="H5" s="17" t="s">
        <v>22</v>
      </c>
      <c r="I5" s="17"/>
    </row>
    <row r="6" spans="1:9" ht="12.75">
      <c r="A6" s="8"/>
      <c r="B6" s="9"/>
      <c r="C6" s="10"/>
      <c r="D6" s="3">
        <f>(3.1416*3.1416*4)*((B14*B14*B13*B13)/(B16+B17+B11))*B19*B21</f>
        <v>67916.34029358931</v>
      </c>
      <c r="G6" s="8"/>
      <c r="H6" s="9"/>
      <c r="I6" s="10"/>
    </row>
    <row r="7" spans="1:9" ht="12.75">
      <c r="A7" s="11"/>
      <c r="B7" s="12"/>
      <c r="C7" s="13"/>
      <c r="D7" s="18">
        <f>(D6/1000)</f>
        <v>67.91634029358931</v>
      </c>
      <c r="G7" s="11"/>
      <c r="H7" s="12"/>
      <c r="I7" s="13"/>
    </row>
    <row r="8" spans="4:9" ht="12.75">
      <c r="D8" s="5"/>
      <c r="H8" s="19">
        <f>(0.02*B13*B13*B14)</f>
        <v>110</v>
      </c>
      <c r="I8" t="s">
        <v>18</v>
      </c>
    </row>
    <row r="9" spans="1:3" ht="12.75">
      <c r="A9" s="6" t="s">
        <v>16</v>
      </c>
      <c r="B9" s="28">
        <v>10</v>
      </c>
      <c r="C9" t="s">
        <v>17</v>
      </c>
    </row>
    <row r="10" spans="1:3" ht="12.75">
      <c r="A10" s="6" t="s">
        <v>15</v>
      </c>
      <c r="B10" s="28">
        <v>10</v>
      </c>
      <c r="C10" t="s">
        <v>9</v>
      </c>
    </row>
    <row r="11" spans="1:8" ht="12.75">
      <c r="A11" s="1" t="s">
        <v>0</v>
      </c>
      <c r="B11" s="4">
        <f>(B12+(B10*B13))</f>
        <v>105</v>
      </c>
      <c r="C11" t="s">
        <v>8</v>
      </c>
      <c r="G11" s="368" t="s">
        <v>38</v>
      </c>
      <c r="H11" s="369"/>
    </row>
    <row r="12" spans="1:3" ht="12.75">
      <c r="A12" s="1" t="s">
        <v>1</v>
      </c>
      <c r="B12" s="4">
        <f>(B9/2)</f>
        <v>5</v>
      </c>
      <c r="C12" t="s">
        <v>11</v>
      </c>
    </row>
    <row r="13" spans="1:3" ht="12.75">
      <c r="A13" s="1" t="s">
        <v>2</v>
      </c>
      <c r="B13" s="29">
        <v>10</v>
      </c>
      <c r="C13" t="s">
        <v>10</v>
      </c>
    </row>
    <row r="14" spans="1:3" ht="12.75">
      <c r="A14" s="1" t="s">
        <v>3</v>
      </c>
      <c r="B14" s="4">
        <f>((B9/2)+(B9/2+B13*B10))/2</f>
        <v>55</v>
      </c>
      <c r="C14" t="s">
        <v>12</v>
      </c>
    </row>
    <row r="15" ht="12.75">
      <c r="A15" s="2"/>
    </row>
    <row r="16" spans="1:3" ht="12.75">
      <c r="A16" s="1" t="s">
        <v>4</v>
      </c>
      <c r="B16" s="4">
        <f>(B10)</f>
        <v>10</v>
      </c>
      <c r="C16" t="s">
        <v>13</v>
      </c>
    </row>
    <row r="17" spans="1:3" ht="12.75">
      <c r="A17" s="1" t="s">
        <v>5</v>
      </c>
      <c r="B17" s="4">
        <f>(B10*B13)</f>
        <v>100</v>
      </c>
      <c r="C17" t="s">
        <v>14</v>
      </c>
    </row>
    <row r="18" ht="12.75">
      <c r="A18" s="1"/>
    </row>
    <row r="19" spans="1:2" ht="12.75">
      <c r="A19" s="1" t="s">
        <v>6</v>
      </c>
      <c r="B19" s="7">
        <f>((B16*10+B17*12+B11*2)/(B16*10+B17*10+B11*1.4))</f>
        <v>1.2109061748195669</v>
      </c>
    </row>
    <row r="20" ht="12.75">
      <c r="A20" s="1"/>
    </row>
    <row r="21" spans="1:9" ht="12.75">
      <c r="A21" s="1" t="s">
        <v>7</v>
      </c>
      <c r="B21" s="7">
        <f>LOG(((14*B11)/(2*B16+3*B17))+100)*0.5</f>
        <v>1.0097528670189355</v>
      </c>
      <c r="I21" t="s">
        <v>212</v>
      </c>
    </row>
    <row r="22" ht="12.75">
      <c r="G22" t="s">
        <v>31</v>
      </c>
    </row>
    <row r="23" spans="1:8" ht="12.75">
      <c r="A23" s="6" t="s">
        <v>28</v>
      </c>
      <c r="B23" s="3">
        <f>(B17)</f>
        <v>100</v>
      </c>
      <c r="G23" s="3">
        <f>(B12)</f>
        <v>5</v>
      </c>
      <c r="H23" t="s">
        <v>25</v>
      </c>
    </row>
    <row r="24" spans="1:2" ht="12.75">
      <c r="A24" s="6" t="s">
        <v>35</v>
      </c>
      <c r="B24" s="14"/>
    </row>
    <row r="25" ht="12.75">
      <c r="B25" s="14"/>
    </row>
    <row r="26" spans="1:8" ht="12.75">
      <c r="A26" s="6" t="s">
        <v>30</v>
      </c>
      <c r="B26" s="3">
        <f>(B9)</f>
        <v>10</v>
      </c>
      <c r="G26" s="3">
        <f>(B14)</f>
        <v>55</v>
      </c>
      <c r="H26" t="s">
        <v>25</v>
      </c>
    </row>
    <row r="27" spans="1:7" ht="12.75">
      <c r="A27" s="6" t="s">
        <v>29</v>
      </c>
      <c r="G27" s="6" t="s">
        <v>30</v>
      </c>
    </row>
    <row r="28" spans="1:7" ht="12.75">
      <c r="A28" s="6" t="s">
        <v>35</v>
      </c>
      <c r="G28" s="6" t="s">
        <v>32</v>
      </c>
    </row>
    <row r="29" ht="12.75">
      <c r="G29" s="6" t="s">
        <v>33</v>
      </c>
    </row>
    <row r="30" ht="12.75">
      <c r="G30" s="6" t="s">
        <v>34</v>
      </c>
    </row>
  </sheetData>
  <sheetProtection password="CBF7" sheet="1" objects="1" scenarios="1"/>
  <mergeCells count="4">
    <mergeCell ref="A4:D4"/>
    <mergeCell ref="G4:I4"/>
    <mergeCell ref="B5:C5"/>
    <mergeCell ref="G11:H11"/>
  </mergeCells>
  <printOptions/>
  <pageMargins left="0.75" right="0.75" top="1" bottom="1" header="0.4921259845" footer="0.4921259845"/>
  <pageSetup horizontalDpi="300" verticalDpi="300" orientation="portrait" paperSize="9" scale="85" r:id="rId5"/>
  <drawing r:id="rId4"/>
  <legacyDrawing r:id="rId3"/>
  <oleObjects>
    <oleObject progId="Paint.Picture" shapeId="725517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J35"/>
  <sheetViews>
    <sheetView showGridLines="0" zoomScale="80" zoomScaleNormal="80" workbookViewId="0" topLeftCell="A1">
      <selection activeCell="B17" sqref="B17"/>
    </sheetView>
  </sheetViews>
  <sheetFormatPr defaultColWidth="11.421875" defaultRowHeight="12.75"/>
  <cols>
    <col min="9" max="9" width="7.00390625" style="0" customWidth="1"/>
    <col min="10" max="10" width="3.421875" style="0" customWidth="1"/>
  </cols>
  <sheetData>
    <row r="1" spans="1:6" ht="15.75">
      <c r="A1" s="27"/>
      <c r="D1" s="15"/>
      <c r="E1" s="16"/>
      <c r="F1" s="16"/>
    </row>
    <row r="3" spans="1:9" ht="12.75">
      <c r="A3" s="370" t="s">
        <v>20</v>
      </c>
      <c r="B3" s="371"/>
      <c r="C3" s="371"/>
      <c r="D3" s="372"/>
      <c r="G3" s="37"/>
      <c r="H3" s="37"/>
      <c r="I3" s="37"/>
    </row>
    <row r="4" spans="2:9" ht="12.75">
      <c r="B4" s="373" t="s">
        <v>21</v>
      </c>
      <c r="C4" s="373"/>
      <c r="G4" s="38"/>
      <c r="H4" s="38"/>
      <c r="I4" s="38"/>
    </row>
    <row r="5" spans="6:9" ht="12.75">
      <c r="F5" s="24"/>
      <c r="G5" s="33"/>
      <c r="H5" s="34"/>
      <c r="I5" s="35"/>
    </row>
    <row r="6" spans="1:9" ht="12.75">
      <c r="A6" s="8"/>
      <c r="B6" s="9"/>
      <c r="C6" s="10"/>
      <c r="D6" s="3">
        <f>(3.1416*3.1416*4)*((B14*B14*B13*B13)/(B16+B17+B11))*B19*B21</f>
        <v>157.39137765365555</v>
      </c>
      <c r="G6" s="5"/>
      <c r="H6" s="5"/>
      <c r="I6" s="5"/>
    </row>
    <row r="7" spans="1:9" ht="12.75">
      <c r="A7" s="11"/>
      <c r="B7" s="12"/>
      <c r="C7" s="13"/>
      <c r="D7" s="18">
        <f>(D6/1000)</f>
        <v>0.15739137765365555</v>
      </c>
      <c r="E7" t="s">
        <v>18</v>
      </c>
      <c r="G7" s="368" t="s">
        <v>38</v>
      </c>
      <c r="H7" s="374"/>
      <c r="I7" s="5"/>
    </row>
    <row r="8" spans="4:9" ht="12.75">
      <c r="D8" s="5"/>
      <c r="G8" s="5"/>
      <c r="H8" s="36"/>
      <c r="I8" s="5"/>
    </row>
    <row r="9" spans="1:8" ht="12.75">
      <c r="A9" s="6" t="s">
        <v>16</v>
      </c>
      <c r="B9" s="28">
        <v>0.9</v>
      </c>
      <c r="C9" t="s">
        <v>17</v>
      </c>
      <c r="H9" s="14"/>
    </row>
    <row r="10" spans="1:3" ht="12.75">
      <c r="A10" s="6" t="s">
        <v>15</v>
      </c>
      <c r="B10" s="28">
        <v>0.1</v>
      </c>
      <c r="C10" t="s">
        <v>9</v>
      </c>
    </row>
    <row r="11" spans="1:3" ht="12.75">
      <c r="A11" s="1" t="s">
        <v>0</v>
      </c>
      <c r="B11" s="4">
        <f>(B12+B10)</f>
        <v>0.55</v>
      </c>
      <c r="C11" t="s">
        <v>8</v>
      </c>
    </row>
    <row r="12" spans="1:3" ht="12.75">
      <c r="A12" s="1" t="s">
        <v>1</v>
      </c>
      <c r="B12" s="4">
        <f>(B9/2)</f>
        <v>0.45</v>
      </c>
      <c r="C12" t="s">
        <v>11</v>
      </c>
    </row>
    <row r="13" spans="1:3" ht="12.75">
      <c r="A13" s="1" t="s">
        <v>2</v>
      </c>
      <c r="B13" s="29">
        <v>5</v>
      </c>
      <c r="C13" t="s">
        <v>10</v>
      </c>
    </row>
    <row r="14" spans="1:3" ht="12.75">
      <c r="A14" s="1" t="s">
        <v>3</v>
      </c>
      <c r="B14" s="4">
        <f>(B11+B12)/2</f>
        <v>0.5</v>
      </c>
      <c r="C14" t="s">
        <v>12</v>
      </c>
    </row>
    <row r="15" ht="12.75">
      <c r="A15" s="2"/>
    </row>
    <row r="16" spans="1:10" ht="15">
      <c r="A16" s="1" t="s">
        <v>4</v>
      </c>
      <c r="B16" s="29">
        <v>1</v>
      </c>
      <c r="C16" t="s">
        <v>36</v>
      </c>
      <c r="I16" s="31">
        <f>(B10*B13)</f>
        <v>0.5</v>
      </c>
      <c r="J16" s="32" t="s">
        <v>25</v>
      </c>
    </row>
    <row r="17" spans="1:3" ht="12.75">
      <c r="A17" s="1" t="s">
        <v>5</v>
      </c>
      <c r="B17" s="4">
        <f>(B10)</f>
        <v>0.1</v>
      </c>
      <c r="C17" t="s">
        <v>14</v>
      </c>
    </row>
    <row r="18" ht="12.75">
      <c r="A18" s="1"/>
    </row>
    <row r="19" spans="1:2" ht="12.75">
      <c r="A19" s="1" t="s">
        <v>6</v>
      </c>
      <c r="B19" s="7">
        <f>((B16*10+B17*12+B11*2)/(B16*10+B17*10+B11*1.4))</f>
        <v>1.0450297366185217</v>
      </c>
    </row>
    <row r="20" ht="12.75">
      <c r="A20" s="1"/>
    </row>
    <row r="21" spans="1:2" ht="12.75">
      <c r="A21" s="1" t="s">
        <v>7</v>
      </c>
      <c r="B21" s="7">
        <f>LOG(((14*B11)/(2*B16+3*B17))+100)*0.5</f>
        <v>1.0071506728552937</v>
      </c>
    </row>
    <row r="23" ht="12.75">
      <c r="D23" t="s">
        <v>37</v>
      </c>
    </row>
    <row r="24" spans="6:7" ht="12.75">
      <c r="F24" s="3">
        <f>(B10)</f>
        <v>0.1</v>
      </c>
      <c r="G24" t="s">
        <v>25</v>
      </c>
    </row>
    <row r="26" ht="12.75">
      <c r="G26" s="6" t="s">
        <v>23</v>
      </c>
    </row>
    <row r="27" spans="3:7" ht="12.75">
      <c r="C27" s="5"/>
      <c r="D27" s="5"/>
      <c r="E27" s="5"/>
      <c r="G27" s="6" t="s">
        <v>24</v>
      </c>
    </row>
    <row r="28" spans="1:8" ht="12.75">
      <c r="A28" s="3">
        <f>(B11)</f>
        <v>0.55</v>
      </c>
      <c r="B28" t="s">
        <v>25</v>
      </c>
      <c r="E28" s="5"/>
      <c r="G28" s="3">
        <f>(B14)</f>
        <v>0.5</v>
      </c>
      <c r="H28" t="s">
        <v>25</v>
      </c>
    </row>
    <row r="30" ht="12.75">
      <c r="D30" s="5"/>
    </row>
    <row r="31" spans="1:2" ht="12.75">
      <c r="A31" s="3">
        <f>(B12)</f>
        <v>0.45</v>
      </c>
      <c r="B31" t="s">
        <v>25</v>
      </c>
    </row>
    <row r="32" spans="3:8" ht="12.75">
      <c r="C32" s="5"/>
      <c r="D32" s="5"/>
      <c r="E32" s="5"/>
      <c r="G32" s="3">
        <f>(B17)</f>
        <v>0.1</v>
      </c>
      <c r="H32" t="s">
        <v>25</v>
      </c>
    </row>
    <row r="35" spans="4:5" ht="12.75">
      <c r="D35" s="3">
        <f>(B16)</f>
        <v>1</v>
      </c>
      <c r="E35" t="s">
        <v>25</v>
      </c>
    </row>
  </sheetData>
  <sheetProtection password="CBF7" sheet="1" objects="1" scenarios="1"/>
  <mergeCells count="3">
    <mergeCell ref="A3:D3"/>
    <mergeCell ref="B4:C4"/>
    <mergeCell ref="G7:H7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O90"/>
  <sheetViews>
    <sheetView showGridLines="0" zoomScale="135" zoomScaleNormal="135" workbookViewId="0" topLeftCell="A1">
      <selection activeCell="D11" sqref="D11"/>
    </sheetView>
  </sheetViews>
  <sheetFormatPr defaultColWidth="10.28125" defaultRowHeight="12.75"/>
  <cols>
    <col min="1" max="1" width="10.28125" style="41" customWidth="1"/>
    <col min="2" max="2" width="11.421875" style="41" bestFit="1" customWidth="1"/>
    <col min="3" max="5" width="10.28125" style="41" customWidth="1"/>
    <col min="6" max="6" width="10.8515625" style="41" bestFit="1" customWidth="1"/>
    <col min="7" max="7" width="10.8515625" style="41" customWidth="1"/>
    <col min="8" max="8" width="11.8515625" style="41" bestFit="1" customWidth="1"/>
    <col min="9" max="16384" width="10.28125" style="41" customWidth="1"/>
  </cols>
  <sheetData>
    <row r="1" spans="1:15" ht="25.5" customHeight="1">
      <c r="A1" s="255"/>
      <c r="B1" s="255"/>
      <c r="C1" s="255"/>
      <c r="D1" s="255"/>
      <c r="E1" s="255"/>
      <c r="F1" s="255"/>
      <c r="G1" s="255"/>
      <c r="H1" s="256"/>
      <c r="I1" s="256"/>
      <c r="J1" s="256"/>
      <c r="K1" s="256"/>
      <c r="L1" s="256"/>
      <c r="M1" s="256"/>
      <c r="N1" s="256"/>
      <c r="O1" s="256"/>
    </row>
    <row r="2" spans="1:15" ht="3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ht="1.5" customHeight="1" thickBot="1">
      <c r="A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ht="13.5" thickTop="1">
      <c r="A4" s="256"/>
      <c r="B4" s="239" t="s">
        <v>48</v>
      </c>
      <c r="C4" s="240"/>
      <c r="D4" s="234"/>
      <c r="E4" s="234"/>
      <c r="F4" s="241"/>
      <c r="G4" s="256"/>
      <c r="H4" s="256"/>
      <c r="I4" s="256"/>
      <c r="J4" s="256"/>
      <c r="K4" s="256"/>
      <c r="L4" s="256"/>
      <c r="M4" s="256"/>
      <c r="N4" s="256"/>
      <c r="O4" s="256"/>
    </row>
    <row r="5" spans="1:15" ht="12.75">
      <c r="A5" s="256"/>
      <c r="B5" s="242" t="s">
        <v>49</v>
      </c>
      <c r="C5" s="43"/>
      <c r="D5" s="44"/>
      <c r="E5" s="253"/>
      <c r="F5" s="254"/>
      <c r="G5" s="256"/>
      <c r="H5" s="256"/>
      <c r="I5" s="256"/>
      <c r="J5" s="256"/>
      <c r="K5" s="256"/>
      <c r="L5" s="256"/>
      <c r="M5" s="256"/>
      <c r="N5" s="256"/>
      <c r="O5" s="256"/>
    </row>
    <row r="6" spans="1:15" ht="13.5" thickBot="1">
      <c r="A6" s="256"/>
      <c r="B6" s="243" t="s">
        <v>50</v>
      </c>
      <c r="C6" s="244"/>
      <c r="D6" s="245"/>
      <c r="E6" s="245"/>
      <c r="F6" s="246"/>
      <c r="G6" s="256"/>
      <c r="H6" s="256"/>
      <c r="I6" s="256"/>
      <c r="J6" s="256"/>
      <c r="K6" s="256"/>
      <c r="L6" s="256"/>
      <c r="M6" s="256"/>
      <c r="N6" s="256"/>
      <c r="O6" s="256"/>
    </row>
    <row r="7" spans="1:15" ht="5.25" customHeight="1" thickBot="1" thickTop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</row>
    <row r="8" spans="1:15" ht="13.5" thickTop="1">
      <c r="A8" s="256"/>
      <c r="B8" s="375" t="s">
        <v>205</v>
      </c>
      <c r="C8" s="376"/>
      <c r="D8" s="376"/>
      <c r="E8" s="215"/>
      <c r="F8" s="376" t="s">
        <v>209</v>
      </c>
      <c r="G8" s="376"/>
      <c r="H8" s="381"/>
      <c r="I8" s="256"/>
      <c r="J8" s="256"/>
      <c r="K8" s="256"/>
      <c r="L8" s="256"/>
      <c r="M8" s="256"/>
      <c r="N8" s="256"/>
      <c r="O8" s="256"/>
    </row>
    <row r="9" spans="1:15" ht="12.75">
      <c r="A9" s="256"/>
      <c r="B9" s="248" t="s">
        <v>210</v>
      </c>
      <c r="C9" s="249"/>
      <c r="D9" s="250" t="s">
        <v>211</v>
      </c>
      <c r="E9" s="249"/>
      <c r="F9" s="377" t="s">
        <v>207</v>
      </c>
      <c r="G9" s="377"/>
      <c r="H9" s="378"/>
      <c r="I9" s="256"/>
      <c r="J9" s="256"/>
      <c r="K9" s="256"/>
      <c r="L9" s="256"/>
      <c r="M9" s="256"/>
      <c r="N9" s="256"/>
      <c r="O9" s="256"/>
    </row>
    <row r="10" spans="1:15" ht="12.75">
      <c r="A10" s="256"/>
      <c r="B10" s="226">
        <v>0.0033</v>
      </c>
      <c r="C10" s="102"/>
      <c r="D10" s="227">
        <v>1E-10</v>
      </c>
      <c r="E10" s="102"/>
      <c r="F10" s="266">
        <f>(1/(6.28*SQRT(B10*D10)))</f>
        <v>277193.7196746781</v>
      </c>
      <c r="G10" s="51">
        <f>(F10/1000)</f>
        <v>277.1937196746781</v>
      </c>
      <c r="H10" s="265">
        <f>(G10/1000)</f>
        <v>0.2771937196746781</v>
      </c>
      <c r="I10" s="256"/>
      <c r="J10" s="256"/>
      <c r="K10" s="256"/>
      <c r="L10" s="256"/>
      <c r="M10" s="256"/>
      <c r="N10" s="256"/>
      <c r="O10" s="256"/>
    </row>
    <row r="11" spans="1:15" ht="12.75">
      <c r="A11" s="256"/>
      <c r="B11" s="248" t="s">
        <v>204</v>
      </c>
      <c r="C11" s="249"/>
      <c r="D11" s="250" t="s">
        <v>46</v>
      </c>
      <c r="E11" s="249"/>
      <c r="F11" s="251" t="s">
        <v>47</v>
      </c>
      <c r="G11" s="250" t="s">
        <v>203</v>
      </c>
      <c r="H11" s="252" t="s">
        <v>202</v>
      </c>
      <c r="I11" s="256"/>
      <c r="J11" s="256"/>
      <c r="K11" s="256"/>
      <c r="L11" s="256"/>
      <c r="M11" s="256"/>
      <c r="N11" s="256"/>
      <c r="O11" s="256"/>
    </row>
    <row r="12" spans="1:15" ht="7.5" customHeight="1" thickBot="1">
      <c r="A12" s="256"/>
      <c r="B12" s="220"/>
      <c r="C12" s="221"/>
      <c r="D12" s="222"/>
      <c r="E12" s="221"/>
      <c r="F12" s="223"/>
      <c r="G12" s="224"/>
      <c r="H12" s="225"/>
      <c r="I12" s="256"/>
      <c r="J12" s="256"/>
      <c r="K12" s="256"/>
      <c r="L12" s="256"/>
      <c r="M12" s="256"/>
      <c r="N12" s="256"/>
      <c r="O12" s="256"/>
    </row>
    <row r="13" spans="1:15" ht="6" customHeight="1" thickBot="1" thickTop="1">
      <c r="A13" s="256"/>
      <c r="B13" s="258"/>
      <c r="C13" s="260"/>
      <c r="D13" s="258"/>
      <c r="E13" s="260"/>
      <c r="F13" s="261"/>
      <c r="G13" s="257"/>
      <c r="H13" s="257"/>
      <c r="I13" s="256"/>
      <c r="J13" s="256"/>
      <c r="K13" s="256"/>
      <c r="L13" s="256"/>
      <c r="M13" s="256"/>
      <c r="N13" s="256"/>
      <c r="O13" s="256"/>
    </row>
    <row r="14" spans="1:15" ht="13.5" thickTop="1">
      <c r="A14" s="256"/>
      <c r="B14" s="256"/>
      <c r="C14" s="239" t="s">
        <v>48</v>
      </c>
      <c r="D14" s="240"/>
      <c r="E14" s="233"/>
      <c r="F14" s="234"/>
      <c r="G14" s="241"/>
      <c r="H14" s="256"/>
      <c r="I14" s="256"/>
      <c r="J14" s="256"/>
      <c r="K14" s="256"/>
      <c r="L14" s="256"/>
      <c r="M14" s="256"/>
      <c r="N14" s="256"/>
      <c r="O14" s="256"/>
    </row>
    <row r="15" spans="1:15" ht="12.75">
      <c r="A15" s="256"/>
      <c r="B15" s="256"/>
      <c r="C15" s="242" t="s">
        <v>49</v>
      </c>
      <c r="D15" s="43"/>
      <c r="E15" s="235"/>
      <c r="F15" s="236"/>
      <c r="G15" s="247"/>
      <c r="H15" s="256"/>
      <c r="I15" s="256"/>
      <c r="J15" s="256"/>
      <c r="K15" s="256"/>
      <c r="L15" s="256"/>
      <c r="M15" s="256"/>
      <c r="N15" s="256"/>
      <c r="O15" s="256"/>
    </row>
    <row r="16" spans="1:15" ht="12.75" customHeight="1" thickBot="1">
      <c r="A16" s="256"/>
      <c r="B16" s="256"/>
      <c r="C16" s="243" t="s">
        <v>50</v>
      </c>
      <c r="D16" s="244"/>
      <c r="E16" s="237"/>
      <c r="F16" s="238"/>
      <c r="G16" s="246"/>
      <c r="H16" s="256"/>
      <c r="I16" s="256"/>
      <c r="J16" s="256"/>
      <c r="K16" s="256"/>
      <c r="L16" s="256"/>
      <c r="M16" s="256"/>
      <c r="N16" s="256"/>
      <c r="O16" s="256"/>
    </row>
    <row r="17" spans="1:15" ht="6" customHeight="1" thickBot="1" thickTop="1">
      <c r="A17" s="256"/>
      <c r="B17" s="256"/>
      <c r="C17" s="259"/>
      <c r="D17" s="260"/>
      <c r="E17" s="261"/>
      <c r="F17" s="261"/>
      <c r="G17" s="256"/>
      <c r="H17" s="256"/>
      <c r="I17" s="256"/>
      <c r="J17" s="256"/>
      <c r="K17" s="256"/>
      <c r="L17" s="256"/>
      <c r="M17" s="256"/>
      <c r="N17" s="256"/>
      <c r="O17" s="256"/>
    </row>
    <row r="18" spans="1:15" ht="13.5" thickTop="1">
      <c r="A18" s="256"/>
      <c r="B18" s="375" t="s">
        <v>205</v>
      </c>
      <c r="C18" s="376"/>
      <c r="D18" s="376"/>
      <c r="E18" s="216"/>
      <c r="F18" s="376" t="s">
        <v>209</v>
      </c>
      <c r="G18" s="376"/>
      <c r="H18" s="381"/>
      <c r="I18" s="256"/>
      <c r="J18" s="256"/>
      <c r="K18" s="256"/>
      <c r="L18" s="256"/>
      <c r="M18" s="256"/>
      <c r="N18" s="256"/>
      <c r="O18" s="256"/>
    </row>
    <row r="19" spans="1:15" ht="25.5">
      <c r="A19" s="256"/>
      <c r="B19" s="228" t="s">
        <v>208</v>
      </c>
      <c r="C19" s="102"/>
      <c r="D19" s="218" t="s">
        <v>108</v>
      </c>
      <c r="E19" s="102"/>
      <c r="F19" s="379" t="s">
        <v>206</v>
      </c>
      <c r="G19" s="379"/>
      <c r="H19" s="380"/>
      <c r="I19" s="256"/>
      <c r="J19" s="256"/>
      <c r="K19" s="256"/>
      <c r="L19" s="256"/>
      <c r="M19" s="256"/>
      <c r="N19" s="256"/>
      <c r="O19" s="256"/>
    </row>
    <row r="20" spans="1:15" ht="12.75">
      <c r="A20" s="256"/>
      <c r="B20" s="229">
        <v>183000</v>
      </c>
      <c r="C20" s="217"/>
      <c r="D20" s="262">
        <v>3.5E-10</v>
      </c>
      <c r="E20" s="217"/>
      <c r="F20" s="214">
        <f>(1/(4*3.14*3.14*D20*B20*B20))</f>
        <v>0.002163268810222352</v>
      </c>
      <c r="G20" s="263">
        <f>F20*1000</f>
        <v>2.1632688102223523</v>
      </c>
      <c r="H20" s="264">
        <f>G20*1000</f>
        <v>2163.2688102223524</v>
      </c>
      <c r="I20" s="256"/>
      <c r="J20" s="256"/>
      <c r="K20" s="256"/>
      <c r="L20" s="256"/>
      <c r="M20" s="256"/>
      <c r="N20" s="256"/>
      <c r="O20" s="256"/>
    </row>
    <row r="21" spans="1:15" ht="12.75">
      <c r="A21" s="256"/>
      <c r="B21" s="230"/>
      <c r="C21" s="102"/>
      <c r="D21" s="102"/>
      <c r="E21" s="102"/>
      <c r="F21" s="218" t="s">
        <v>51</v>
      </c>
      <c r="G21" s="218" t="s">
        <v>52</v>
      </c>
      <c r="H21" s="219" t="s">
        <v>18</v>
      </c>
      <c r="I21" s="256"/>
      <c r="J21" s="256"/>
      <c r="K21" s="256"/>
      <c r="L21" s="256"/>
      <c r="M21" s="256"/>
      <c r="N21" s="256"/>
      <c r="O21" s="256"/>
    </row>
    <row r="22" spans="1:15" ht="3" customHeight="1" thickBot="1">
      <c r="A22" s="256"/>
      <c r="B22" s="231"/>
      <c r="C22" s="221"/>
      <c r="D22" s="221"/>
      <c r="E22" s="221"/>
      <c r="F22" s="221"/>
      <c r="G22" s="221"/>
      <c r="H22" s="232"/>
      <c r="I22" s="256"/>
      <c r="J22" s="256"/>
      <c r="K22" s="256"/>
      <c r="L22" s="256"/>
      <c r="M22" s="256"/>
      <c r="N22" s="256"/>
      <c r="O22" s="256"/>
    </row>
    <row r="23" spans="1:15" ht="13.5" thickTop="1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</row>
    <row r="24" spans="1:15" ht="12.75">
      <c r="A24" s="267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</row>
    <row r="25" spans="1:15" ht="12.7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</row>
    <row r="26" spans="1:15" ht="12.7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</row>
    <row r="27" spans="1:15" ht="12.75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</row>
    <row r="28" spans="1:15" ht="12.7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</row>
    <row r="29" spans="1:15" ht="12.75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</row>
    <row r="30" spans="1:15" ht="12.75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</row>
    <row r="31" spans="1:15" ht="12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</row>
    <row r="32" spans="1:15" ht="12.75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</row>
    <row r="33" spans="1:15" ht="12.75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</row>
    <row r="34" spans="1:15" ht="12.7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</row>
    <row r="35" spans="1:15" ht="12.7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</row>
    <row r="36" spans="1:15" ht="12.75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</row>
    <row r="37" spans="1:15" ht="12.7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</row>
    <row r="38" spans="1:15" ht="12.75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</row>
    <row r="39" spans="1:15" ht="12.75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</row>
    <row r="40" spans="1:15" ht="12.75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</row>
    <row r="41" spans="1:15" ht="12.75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</row>
    <row r="42" spans="1:15" ht="12.7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</row>
    <row r="43" spans="1:15" ht="12.7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</row>
    <row r="44" spans="1:15" ht="12.7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</row>
    <row r="45" spans="1:15" ht="12.75">
      <c r="A45" s="256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</row>
    <row r="46" spans="1:15" ht="12.7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</row>
    <row r="47" spans="1:15" ht="12.75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</row>
    <row r="48" spans="1:15" ht="12.75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</row>
    <row r="49" spans="1:15" ht="12.7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</row>
    <row r="50" spans="1:15" ht="12.75">
      <c r="A50" s="256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</row>
    <row r="51" spans="1:15" ht="12.75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</row>
    <row r="52" spans="1:15" ht="12.75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</row>
    <row r="53" spans="1:15" ht="12.75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</row>
    <row r="54" spans="1:15" ht="12.75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</row>
    <row r="55" spans="1:15" ht="12.75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</row>
    <row r="56" spans="1:15" ht="12.75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</row>
    <row r="57" spans="1:15" ht="12.75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</row>
    <row r="58" spans="1:15" ht="12.75">
      <c r="A58" s="256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</row>
    <row r="59" spans="1:15" ht="12.75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</row>
    <row r="60" spans="1:15" ht="12.75">
      <c r="A60" s="256"/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</row>
    <row r="61" spans="1:15" ht="12.75">
      <c r="A61" s="256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</row>
    <row r="62" spans="1:15" ht="12.75">
      <c r="A62" s="256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</row>
    <row r="63" spans="1:15" ht="12.75">
      <c r="A63" s="256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</row>
    <row r="64" spans="1:15" ht="12.75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</row>
    <row r="65" spans="1:15" ht="12.75">
      <c r="A65" s="256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</row>
    <row r="66" spans="1:15" ht="12.75">
      <c r="A66" s="256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</row>
    <row r="67" spans="1:15" ht="12.75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</row>
    <row r="68" spans="1:15" ht="12.75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</row>
    <row r="69" spans="1:15" ht="12.75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</row>
    <row r="70" spans="1:15" ht="12.75">
      <c r="A70" s="256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</row>
    <row r="71" spans="1:15" ht="12.75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</row>
    <row r="72" spans="1:15" ht="12.75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</row>
    <row r="73" spans="1:15" ht="12.75">
      <c r="A73" s="256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</row>
    <row r="74" spans="1:15" ht="12.75">
      <c r="A74" s="256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</row>
    <row r="75" spans="1:15" ht="12.75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</row>
    <row r="76" spans="1:15" ht="12.75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</row>
    <row r="77" spans="1:15" ht="12.75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</row>
    <row r="78" spans="1:15" ht="12.75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</row>
    <row r="79" spans="1:15" ht="12.75">
      <c r="A79" s="256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</row>
    <row r="80" spans="1:15" ht="12.75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</row>
    <row r="81" spans="1:15" ht="12.75">
      <c r="A81" s="256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</row>
    <row r="82" spans="1:15" ht="12.75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</row>
    <row r="83" spans="1:15" ht="12.75">
      <c r="A83" s="256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</row>
    <row r="84" spans="1:15" ht="12.75">
      <c r="A84" s="256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</row>
    <row r="85" spans="1:15" ht="12.75">
      <c r="A85" s="256"/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</row>
    <row r="86" spans="1:15" ht="12.75">
      <c r="A86" s="256"/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</row>
    <row r="87" spans="1:15" ht="12.75">
      <c r="A87" s="256"/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</row>
    <row r="88" spans="1:15" ht="12.75">
      <c r="A88" s="256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</row>
    <row r="89" spans="1:15" ht="12.75">
      <c r="A89" s="256"/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</row>
    <row r="90" spans="1:15" ht="12.75">
      <c r="A90" s="256"/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</row>
  </sheetData>
  <sheetProtection password="CBF7" sheet="1" objects="1" scenarios="1"/>
  <mergeCells count="6">
    <mergeCell ref="B8:D8"/>
    <mergeCell ref="F9:H9"/>
    <mergeCell ref="F19:H19"/>
    <mergeCell ref="B18:D18"/>
    <mergeCell ref="F8:H8"/>
    <mergeCell ref="F18:H18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G20"/>
  <sheetViews>
    <sheetView showGridLines="0" zoomScale="120" zoomScaleNormal="120" workbookViewId="0" topLeftCell="A1">
      <selection activeCell="B8" sqref="B8"/>
    </sheetView>
  </sheetViews>
  <sheetFormatPr defaultColWidth="11.421875" defaultRowHeight="12.75"/>
  <cols>
    <col min="1" max="1" width="10.28125" style="41" customWidth="1"/>
    <col min="2" max="3" width="10.421875" style="41" bestFit="1" customWidth="1"/>
    <col min="4" max="4" width="10.28125" style="41" customWidth="1"/>
    <col min="5" max="5" width="10.421875" style="41" bestFit="1" customWidth="1"/>
    <col min="6" max="6" width="10.8515625" style="41" customWidth="1"/>
    <col min="7" max="16384" width="10.28125" style="41" customWidth="1"/>
  </cols>
  <sheetData>
    <row r="1" spans="1:7" ht="24.75" customHeight="1">
      <c r="A1" s="40"/>
      <c r="B1" s="40"/>
      <c r="C1" s="40"/>
      <c r="D1" s="40"/>
      <c r="E1" s="40"/>
      <c r="F1" s="40"/>
      <c r="G1" s="40"/>
    </row>
    <row r="3" spans="3:5" ht="14.25">
      <c r="C3" s="382" t="s">
        <v>60</v>
      </c>
      <c r="D3" s="383"/>
      <c r="E3" s="384"/>
    </row>
    <row r="4" spans="2:6" ht="18" customHeight="1">
      <c r="B4" s="53" t="s">
        <v>51</v>
      </c>
      <c r="C4" s="53" t="s">
        <v>52</v>
      </c>
      <c r="D4" s="53" t="s">
        <v>18</v>
      </c>
      <c r="E4" s="53" t="s">
        <v>53</v>
      </c>
      <c r="F4" s="53" t="s">
        <v>54</v>
      </c>
    </row>
    <row r="5" spans="2:6" ht="18" customHeight="1">
      <c r="B5" s="54" t="s">
        <v>55</v>
      </c>
      <c r="C5" s="54" t="s">
        <v>56</v>
      </c>
      <c r="D5" s="54" t="s">
        <v>57</v>
      </c>
      <c r="E5" s="54" t="s">
        <v>58</v>
      </c>
      <c r="F5" s="54" t="s">
        <v>59</v>
      </c>
    </row>
    <row r="6" spans="2:6" ht="12.75">
      <c r="B6" s="55">
        <v>0</v>
      </c>
      <c r="C6" s="56">
        <f>SUM(B6*1000)</f>
        <v>0</v>
      </c>
      <c r="D6" s="56">
        <f>SUM(B6*1000000)</f>
        <v>0</v>
      </c>
      <c r="E6" s="56">
        <f>SUM(B6*1000000000)</f>
        <v>0</v>
      </c>
      <c r="F6" s="57">
        <f>SUM(B6*1000000000000)</f>
        <v>0</v>
      </c>
    </row>
    <row r="7" spans="2:6" ht="12.75">
      <c r="B7" s="56">
        <f>SUM(C7/1000)</f>
        <v>0.01</v>
      </c>
      <c r="C7" s="58">
        <v>10</v>
      </c>
      <c r="D7" s="56">
        <f>SUM(C7*1000)</f>
        <v>10000</v>
      </c>
      <c r="E7" s="56">
        <f>SUM(C7*1000000)</f>
        <v>10000000</v>
      </c>
      <c r="F7" s="56">
        <f>SUM(C7*1000000000)</f>
        <v>10000000000</v>
      </c>
    </row>
    <row r="8" spans="2:6" ht="12.75">
      <c r="B8" s="56">
        <f>SUM(D8/1000000)</f>
        <v>1E-06</v>
      </c>
      <c r="C8" s="56">
        <f>SUM(D8/1000)</f>
        <v>0.001</v>
      </c>
      <c r="D8" s="58">
        <v>1</v>
      </c>
      <c r="E8" s="56">
        <f>SUM(D8*1000)</f>
        <v>1000</v>
      </c>
      <c r="F8" s="56">
        <f>SUM(D8*1000000)</f>
        <v>1000000</v>
      </c>
    </row>
    <row r="9" spans="2:6" ht="12.75">
      <c r="B9" s="56">
        <f>SUM(E9/1000000000)</f>
        <v>0</v>
      </c>
      <c r="C9" s="56">
        <f>SUM(E9/1000000)</f>
        <v>0</v>
      </c>
      <c r="D9" s="56">
        <f>SUM(E9/1000)</f>
        <v>0</v>
      </c>
      <c r="E9" s="58">
        <v>0</v>
      </c>
      <c r="F9" s="56">
        <f>SUM(E9*1000)</f>
        <v>0</v>
      </c>
    </row>
    <row r="10" spans="2:6" ht="12.75">
      <c r="B10" s="56">
        <f>SUM(F10/1000000000000)</f>
        <v>5E-10</v>
      </c>
      <c r="C10" s="56">
        <f>SUM(F10/1000000000)</f>
        <v>5E-07</v>
      </c>
      <c r="D10" s="56">
        <f>SUM(F10/1000000)</f>
        <v>0.0005</v>
      </c>
      <c r="E10" s="59">
        <f>SUM(F10/1000)</f>
        <v>0.5</v>
      </c>
      <c r="F10" s="60">
        <v>500</v>
      </c>
    </row>
    <row r="13" spans="2:7" ht="14.25">
      <c r="B13" s="385" t="s">
        <v>215</v>
      </c>
      <c r="C13" s="386"/>
      <c r="D13" s="386"/>
      <c r="E13" s="386"/>
      <c r="F13" s="386"/>
      <c r="G13" s="387"/>
    </row>
    <row r="14" spans="2:7" ht="15.75">
      <c r="B14" s="287" t="s">
        <v>218</v>
      </c>
      <c r="C14" s="287" t="s">
        <v>217</v>
      </c>
      <c r="D14" s="287" t="s">
        <v>25</v>
      </c>
      <c r="E14" s="287" t="s">
        <v>216</v>
      </c>
      <c r="F14" s="289" t="s">
        <v>219</v>
      </c>
      <c r="G14" s="289" t="s">
        <v>220</v>
      </c>
    </row>
    <row r="15" spans="2:7" ht="12.75">
      <c r="B15" s="60">
        <v>0</v>
      </c>
      <c r="C15" s="56">
        <f>B15*10</f>
        <v>0</v>
      </c>
      <c r="D15" s="56">
        <f>B15*100</f>
        <v>0</v>
      </c>
      <c r="E15" s="56">
        <f>B15*1000</f>
        <v>0</v>
      </c>
      <c r="F15" s="56">
        <f aca="true" t="shared" si="0" ref="F15:G18">E15*10</f>
        <v>0</v>
      </c>
      <c r="G15" s="56">
        <f t="shared" si="0"/>
        <v>0</v>
      </c>
    </row>
    <row r="16" spans="2:7" ht="12.75">
      <c r="B16" s="56">
        <f>C16/10</f>
        <v>0</v>
      </c>
      <c r="C16" s="60">
        <v>0</v>
      </c>
      <c r="D16" s="56">
        <f>C16*10</f>
        <v>0</v>
      </c>
      <c r="E16" s="56">
        <f>C16*100</f>
        <v>0</v>
      </c>
      <c r="F16" s="56">
        <f t="shared" si="0"/>
        <v>0</v>
      </c>
      <c r="G16" s="56">
        <f t="shared" si="0"/>
        <v>0</v>
      </c>
    </row>
    <row r="17" spans="2:7" ht="12.75">
      <c r="B17" s="56">
        <f>D17/100</f>
        <v>0</v>
      </c>
      <c r="C17" s="56">
        <f>D17/10</f>
        <v>0</v>
      </c>
      <c r="D17" s="60">
        <v>0</v>
      </c>
      <c r="E17" s="56">
        <f>D17*10</f>
        <v>0</v>
      </c>
      <c r="F17" s="56">
        <f t="shared" si="0"/>
        <v>0</v>
      </c>
      <c r="G17" s="56">
        <f t="shared" si="0"/>
        <v>0</v>
      </c>
    </row>
    <row r="18" spans="2:7" ht="12.75">
      <c r="B18" s="56">
        <f>E18/1000</f>
        <v>0.001</v>
      </c>
      <c r="C18" s="56">
        <f>E18/100</f>
        <v>0.01</v>
      </c>
      <c r="D18" s="56">
        <f>E18/10</f>
        <v>0.1</v>
      </c>
      <c r="E18" s="290">
        <v>1</v>
      </c>
      <c r="F18" s="288">
        <f t="shared" si="0"/>
        <v>10</v>
      </c>
      <c r="G18" s="56">
        <f t="shared" si="0"/>
        <v>100</v>
      </c>
    </row>
    <row r="19" spans="2:7" ht="12.75">
      <c r="B19" s="56">
        <f>F19/10000</f>
        <v>0</v>
      </c>
      <c r="C19" s="56">
        <f>F19/1000</f>
        <v>0</v>
      </c>
      <c r="D19" s="56">
        <f>F19/100</f>
        <v>0</v>
      </c>
      <c r="E19" s="56">
        <f>F19/10</f>
        <v>0</v>
      </c>
      <c r="F19" s="290">
        <v>0</v>
      </c>
      <c r="G19" s="56">
        <f>F19*10</f>
        <v>0</v>
      </c>
    </row>
    <row r="20" spans="2:7" ht="12.75">
      <c r="B20" s="56">
        <f>C20/10</f>
        <v>0.00025</v>
      </c>
      <c r="C20" s="56">
        <f>D20/10</f>
        <v>0.0025</v>
      </c>
      <c r="D20" s="56">
        <f>E20/10</f>
        <v>0.025</v>
      </c>
      <c r="E20" s="56">
        <f>F20/10</f>
        <v>0.25</v>
      </c>
      <c r="F20" s="56">
        <f>G20/10</f>
        <v>2.5</v>
      </c>
      <c r="G20" s="290">
        <v>25</v>
      </c>
    </row>
  </sheetData>
  <sheetProtection password="CBF7" sheet="1" objects="1" scenarios="1"/>
  <mergeCells count="2">
    <mergeCell ref="C3:E3"/>
    <mergeCell ref="B13:G1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Solvay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BDy Radio Club TSF</dc:creator>
  <cp:keywords/>
  <dc:description/>
  <cp:lastModifiedBy> </cp:lastModifiedBy>
  <cp:lastPrinted>2002-05-12T09:48:49Z</cp:lastPrinted>
  <dcterms:created xsi:type="dcterms:W3CDTF">2002-04-17T13:09:13Z</dcterms:created>
  <dcterms:modified xsi:type="dcterms:W3CDTF">2013-02-15T18:22:14Z</dcterms:modified>
  <cp:category/>
  <cp:version/>
  <cp:contentType/>
  <cp:contentStatus/>
</cp:coreProperties>
</file>